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5" sheetId="1" r:id="rId1"/>
    <sheet name="P&amp;L" sheetId="2" r:id="rId2"/>
    <sheet name="BS " sheetId="3" r:id="rId3"/>
    <sheet name="Cashflow" sheetId="4" r:id="rId4"/>
    <sheet name="Equity" sheetId="5" r:id="rId5"/>
  </sheets>
  <definedNames>
    <definedName name="_xlnm.Print_Area" localSheetId="2">'BS '!$A$1:$E$67</definedName>
    <definedName name="_xlnm.Print_Area" localSheetId="3">'Cashflow'!$A$1:$J$93</definedName>
    <definedName name="_xlnm.Print_Area" localSheetId="4">'Equity'!$B$1:$K$55</definedName>
    <definedName name="_xlnm.Print_Area" localSheetId="0">'Notes-pg 5'!$1:$275</definedName>
    <definedName name="_xlnm.Print_Area" localSheetId="1">'P&amp;L'!$1:$57</definedName>
    <definedName name="_xlnm.Print_Titles" localSheetId="0">'Notes-pg 5'!$2:$7</definedName>
  </definedNames>
  <calcPr fullCalcOnLoad="1"/>
</workbook>
</file>

<file path=xl/sharedStrings.xml><?xml version="1.0" encoding="utf-8"?>
<sst xmlns="http://schemas.openxmlformats.org/spreadsheetml/2006/main" count="396" uniqueCount="288">
  <si>
    <t xml:space="preserve">    Hire purchase interest</t>
  </si>
  <si>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</si>
  <si>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</si>
  <si>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</si>
  <si>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</si>
  <si>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</si>
  <si>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</si>
  <si>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</si>
  <si>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</si>
  <si>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</si>
  <si>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</si>
  <si>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</si>
  <si>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</si>
  <si>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</si>
  <si>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</si>
  <si>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</si>
  <si>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</si>
  <si>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</si>
  <si>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</si>
  <si>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</si>
  <si>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</si>
  <si>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</si>
  <si>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</si>
  <si>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Deferred Taxation</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</si>
  <si>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</si>
  <si>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</si>
  <si>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</si>
  <si>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</si>
  <si>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</si>
  <si>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</si>
  <si>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</si>
  <si>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</si>
  <si>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</si>
  <si>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</si>
  <si>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</si>
  <si>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</si>
  <si>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</si>
  <si>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</si>
  <si>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</si>
  <si>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</si>
  <si>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</si>
  <si>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</si>
  <si>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</si>
  <si>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</si>
  <si>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</si>
  <si>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</si>
  <si>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</si>
  <si>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</si>
  <si>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</si>
  <si>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</si>
  <si>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</si>
  <si>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</si>
  <si>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</si>
  <si>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</si>
  <si>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</si>
  <si>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</si>
  <si>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</si>
  <si>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</si>
  <si>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Net Tangible Assets Per Share (RM)</t>
  </si>
  <si>
    <t>INDIVIDUAL QUARTER</t>
  </si>
  <si>
    <t>CUMULATIVE QUARTER</t>
  </si>
  <si>
    <t>ENDED</t>
  </si>
  <si>
    <t>Other operating income</t>
  </si>
  <si>
    <t>Profit from operations</t>
  </si>
  <si>
    <t>Finance costs</t>
  </si>
  <si>
    <t>Profit after taxation</t>
  </si>
  <si>
    <t>Minority interests</t>
  </si>
  <si>
    <t>Net profit for the period</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</si>
  <si>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</si>
  <si>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</si>
  <si>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</si>
  <si>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</si>
  <si>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</si>
  <si>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</si>
  <si>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</si>
  <si>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</si>
  <si>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</si>
  <si>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</si>
  <si>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</si>
  <si>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</si>
  <si>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</si>
  <si>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</si>
  <si>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</si>
  <si>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</si>
  <si>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</si>
  <si>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</si>
  <si>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</si>
  <si>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</si>
  <si>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</si>
  <si>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</si>
  <si>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</si>
  <si>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</si>
  <si>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</si>
  <si>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</si>
  <si>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</si>
  <si>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</si>
  <si>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</si>
  <si>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</si>
  <si>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ICULS</t>
  </si>
  <si>
    <t>Tax recoverable</t>
  </si>
  <si>
    <t>Trade receivables</t>
  </si>
  <si>
    <t>Trade payables</t>
  </si>
  <si>
    <t>Hire purchase interest paid</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</si>
  <si>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</si>
  <si>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</si>
  <si>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</si>
  <si>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</si>
  <si>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</si>
  <si>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</si>
  <si>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</si>
  <si>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</si>
  <si>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</si>
  <si>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</si>
  <si>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</si>
  <si>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</si>
  <si>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</si>
  <si>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</si>
  <si>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</si>
  <si>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</si>
  <si>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</si>
  <si>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</si>
  <si>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</si>
  <si>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</si>
  <si>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</si>
  <si>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</si>
  <si>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</si>
  <si>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</si>
  <si>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</si>
  <si>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</si>
  <si>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</si>
  <si>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</si>
  <si>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</si>
  <si>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</si>
  <si>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</si>
  <si>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Gain on disposal of property, plant and equipment</t>
  </si>
  <si>
    <t xml:space="preserve">    Property, plant and equipment written off</t>
  </si>
  <si>
    <t xml:space="preserve">    Interest income</t>
  </si>
  <si>
    <t>Fixed deposits</t>
  </si>
  <si>
    <t>Proceed from disposal of property, plant and equipment</t>
  </si>
  <si>
    <t>Interest received</t>
  </si>
  <si>
    <t>Repayment to lease creditors</t>
  </si>
  <si>
    <t>Repayment to hire purchase creditors</t>
  </si>
  <si>
    <t>Operating Expenses</t>
  </si>
  <si>
    <t>Save as disclosed above, there were no issuance and repayment of debt and equity securities, share buy-back, share cancellations, shares held as treasury shares and resale of treasury shares for the current financial year to-date.</t>
  </si>
  <si>
    <t>Approved</t>
  </si>
  <si>
    <t>Utilized</t>
  </si>
  <si>
    <t>Balance</t>
  </si>
  <si>
    <t>ADDITIONAL INFORMATION REQUIRED BY BURSA MALAYSIA SECURITIES BERHAD LISTING REQUIREMENTS</t>
  </si>
  <si>
    <t>Reserve</t>
  </si>
  <si>
    <t>31.7.2004</t>
  </si>
  <si>
    <t>Investment holding</t>
  </si>
  <si>
    <t>There were no financial instruments with off balance sheet risk as at the date of this quarterly report and financial year to-date.</t>
  </si>
  <si>
    <t>Net cash generated from financing activities</t>
  </si>
  <si>
    <t>DATO' CHOON YEE SEIONG</t>
  </si>
  <si>
    <t>Executive Chairman / Group Managing Director</t>
  </si>
  <si>
    <t>Advance from ultimate holding company</t>
  </si>
  <si>
    <t>CAPITAL RESERVE</t>
  </si>
  <si>
    <t>At 1 August 2004</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</si>
  <si>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</si>
  <si>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</si>
  <si>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</si>
  <si>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</si>
  <si>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</si>
  <si>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Earnings per share          </t>
    </r>
    <r>
      <rPr>
        <i/>
        <sz val="11"/>
        <rFont val="Arial"/>
        <family val="2"/>
      </rPr>
      <t xml:space="preserve"> </t>
    </r>
  </si>
  <si>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</si>
  <si>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</si>
  <si>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</si>
  <si>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</si>
  <si>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</si>
  <si>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</si>
  <si>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</si>
  <si>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</si>
  <si>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</si>
  <si>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</si>
  <si>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</si>
  <si>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</si>
  <si>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</si>
  <si>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</si>
  <si>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</si>
  <si>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FINANCED BY</t>
  </si>
  <si>
    <t>Long-term borrowings</t>
  </si>
  <si>
    <t xml:space="preserve"> LONG TERM AND DEFERRED LIABILITIES</t>
  </si>
  <si>
    <t>Note 1: Amount due to directors consists of advances from directors, directors' fee and directors' other emoluments.</t>
  </si>
  <si>
    <t>UNAUDITED CONDENSED CONSOLIDATED INCOME STATEMENT</t>
  </si>
  <si>
    <t>UNAUDITED CONDENSED CONSOLIDATED CASH FLOW STATEMENT</t>
  </si>
  <si>
    <t>UNAUDITED CONDENSED CONSOLIDATED STATEMENT OF CHANGES IN EQUITY</t>
  </si>
  <si>
    <t>Retained</t>
  </si>
  <si>
    <t>Share</t>
  </si>
  <si>
    <t>(unaudited)</t>
  </si>
  <si>
    <t>(audited)</t>
  </si>
  <si>
    <t>Investment property</t>
  </si>
  <si>
    <t>Other investments</t>
  </si>
  <si>
    <t>Hire purchase and lease creditors</t>
  </si>
  <si>
    <t>Other bank borrowings</t>
  </si>
  <si>
    <t>Advances from directors (Note**)</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</si>
  <si>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</si>
  <si>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</si>
  <si>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</si>
  <si>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</si>
  <si>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</si>
  <si>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</si>
  <si>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</si>
  <si>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</si>
  <si>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</si>
  <si>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</si>
  <si>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(The Condensed Unaudited Consolidated Income Statements should be read in conjunction with the Annual Financial Statements for the year ended 31 July 2004)</t>
  </si>
  <si>
    <t>Variance</t>
  </si>
  <si>
    <t>RM('000)</t>
  </si>
  <si>
    <t>(%)</t>
  </si>
  <si>
    <t>Financial Indicators:</t>
  </si>
  <si>
    <t>Petaling Jaya</t>
  </si>
  <si>
    <t>The accounting policies adopted for the preparation of the quarterly unaudited condensed financial statements are consistent with those adopted for the Annual Financial Statements for the financial year ended 31 July 2004.</t>
  </si>
  <si>
    <t>The audit report of the preceding Annual Financial Statements of the Company were reported without any qualification.</t>
  </si>
  <si>
    <t>Non-trade payables</t>
  </si>
  <si>
    <t xml:space="preserve">    Depreciation of property, plant and equipment</t>
  </si>
  <si>
    <t>(The Condensed Unaudited Consolidated Cash Flow Statement should be read in conjunction with the Annual Financial Statements for the year ended 31 July 2004)</t>
  </si>
  <si>
    <t>(The Condensed Unaudited Consolidated Statement of Changes in Equity should be read in conjunction with the Annual Financial Statements for the year ended 31 July 2004)</t>
  </si>
  <si>
    <t>(The Condensed Unaudited Consolidated Balance Sheets should be read in conjunction with the Annual Financial Statements for the year ended 31 July 2004)</t>
  </si>
  <si>
    <t>RETAINED EARNINGS</t>
  </si>
  <si>
    <t>SHAREHOLDERS' EQUITY</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</si>
  <si>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</si>
  <si>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</si>
  <si>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</si>
  <si>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</si>
  <si>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</si>
  <si>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</si>
  <si>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</si>
  <si>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Pre-acquisition profit</t>
  </si>
  <si>
    <t>At 1 August 2003</t>
  </si>
  <si>
    <t>*</t>
  </si>
  <si>
    <t>Note : * denotes for RM2.00</t>
  </si>
  <si>
    <t xml:space="preserve">    Pre-acquisition profit</t>
  </si>
  <si>
    <t>Acquisition of subsidiary companies</t>
  </si>
  <si>
    <t>Issuance of shares</t>
  </si>
  <si>
    <t>Dividends</t>
  </si>
  <si>
    <t>Dividend payable</t>
  </si>
  <si>
    <t>Equity component of ICULS</t>
  </si>
  <si>
    <t>Loan raised</t>
  </si>
  <si>
    <t>Proceeds from term loan</t>
  </si>
  <si>
    <t>Repayment of term loan</t>
  </si>
  <si>
    <t>Status of utilization of proceeds raised from the Public Issue</t>
  </si>
  <si>
    <t>There were no subsequent material events as at the date of this quarterly report.</t>
  </si>
  <si>
    <t>restated</t>
  </si>
  <si>
    <t>As previously reported</t>
  </si>
  <si>
    <t>Correction of fundamental error</t>
  </si>
  <si>
    <t>As restated</t>
  </si>
  <si>
    <t>Cash generated from / (used in) operations</t>
  </si>
  <si>
    <t>Net cash generated from / (used in) operating activities</t>
  </si>
  <si>
    <t>NET INCREASE / (DECREASE) IN CASH AND CASH EQUIVALENTS</t>
  </si>
  <si>
    <t>Q3FYE2005</t>
  </si>
  <si>
    <t xml:space="preserve">    Amortization of goodwill</t>
  </si>
  <si>
    <t>The interim financial report has been prepared in accordance with Financial Reporting Standard ("FRS") 134: Interim Financial Reporting (previously known as MASB 26 ) and Chapter 9 part K of the Listing Requirements of Bursa Malaysia Securities Berhad, and should be read in conjunction with the Annual Financial Statements for the year ended 31 July 2004.</t>
  </si>
  <si>
    <t>Dividend paid</t>
  </si>
  <si>
    <t>Other than as disclosed in Second Quarterly Report Ended 31 January 2005, there were no unusual and extraordinary items in the current quarter under review.</t>
  </si>
  <si>
    <t>Other than as disclosed in Second Quarterly Report Ended 31 January 2005, there were no changes in the composition of the Group for the current quarter and financial year to date including business combination, acquisition or disposal of subsidiaries and long term investment, restructuring or discontinuing of operations.</t>
  </si>
  <si>
    <t>Save as disclosed above, there were no changes in contingent liabilities since the last annual balance sheet date.</t>
  </si>
  <si>
    <t>31.7.2005</t>
  </si>
  <si>
    <t>At 31 July 2004</t>
  </si>
  <si>
    <t>At 31 July 2005</t>
  </si>
  <si>
    <t>For the current quarter under review, RM86,800 nominal value of Irredeemable Convertible Unsecured Loan Stock ("ICULS") had been converted into 54,250 ordinary shares at the conversion price of RM1.60.</t>
  </si>
  <si>
    <t>As at 31 July 2005, a total of RM82,456,360 nominal value of ICULS had been converted into 51,535,225 ordinary shares at the conversion price of RM1.60. The cumulative paid-up capital and ICULS as at 31 July 2005 was RM115,535,225 and RM2,733,014 respectively.</t>
  </si>
  <si>
    <r>
      <t xml:space="preserve">Comparison with Preceding Quarter's Results </t>
    </r>
    <r>
      <rPr>
        <sz val="10"/>
        <rFont val="Arial"/>
        <family val="2"/>
      </rPr>
      <t>(4th Quarter FYE 2005 vs 3rd Quarter FYE 2005)</t>
    </r>
  </si>
  <si>
    <t>Q4FYE2005</t>
  </si>
  <si>
    <t>As at 31 July 2005, the status of the utilization of proceeds raised from the Public Issue pursuant to the listing of the Company on Main Board of Bursa Malaysia Securities Berhad amounting to RM 31.328 million as follows:-</t>
  </si>
  <si>
    <t>The Group's borrowings (all denominated in Malaysian Currency) as at 31 July 2005 are as follows:-</t>
  </si>
  <si>
    <t>30 September 2005</t>
  </si>
  <si>
    <t>The Company has provided additional corporate guarantee amounted to RM6,605,000 to banks for credit facilities granted  to subsidiary companies. As at 31 July 2005, a total of RM85,919,000 corporate guarantee has been given in support of banking facilities granted to subsidiary companies and a total of RM6,500,000 corporate guarantee has been given to third party in respect of leasing and hire purchase facilities.</t>
  </si>
  <si>
    <t>There were no purchases or disposals of quoted securities for the current quarter and financial year to date.</t>
  </si>
  <si>
    <t>There were no investments in quoted securities for the current quarter and financial year to date.</t>
  </si>
  <si>
    <t>No dividend was declared in the quarter under review and financial year to date.</t>
  </si>
  <si>
    <t>QUARTERLY REPORT FOR THE FOURTH QUARTER ENDED 31 JULY 2005</t>
  </si>
  <si>
    <t>(restated)</t>
  </si>
  <si>
    <t xml:space="preserve">Issuance of Shares </t>
  </si>
  <si>
    <t xml:space="preserve">    Allowance for doubtful debts</t>
  </si>
  <si>
    <t xml:space="preserve">    Bad debts written off</t>
  </si>
  <si>
    <t xml:space="preserve">    Deposit written off</t>
  </si>
  <si>
    <t xml:space="preserve">    Forfeited customers' deposit</t>
  </si>
  <si>
    <t xml:space="preserve">    Inventory loss</t>
  </si>
  <si>
    <t>Corporate exercise expenditure</t>
  </si>
  <si>
    <t>Advance from Ultimate Holding Company</t>
  </si>
  <si>
    <t>The revenue of the Group in fourth quarter has decreased as compared to previous quarter as it was a low season for jewellery retail trade.</t>
  </si>
  <si>
    <t xml:space="preserve">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  </t>
  </si>
  <si>
    <t>The lower revenue in the current quarter under review of RM80.162 million as compared to RM82.160 million in the immediate preceding quarter was due to low peak season for jewellery retail trade. However, the profit before tax of RM4.645 million in the current quarter under review was better than the profit before tax of RM3.963 million in the immediate preceding quarter.</t>
  </si>
  <si>
    <t>The Group's revenue for the 4th Quarter under review was higher at RM80.162 million as compared to the revenue in the corresponding quarter last year of RM77.076 million; an increase of RM3.086 million. The increase in revenue was mainly attributed to revenue from the new outlets. However, the Group's profit before tax in the current quarter at RM4.645 million was lower as compared to the profit before tax of RM5.069 million in the corresponding quarter last year.</t>
  </si>
  <si>
    <t>The Group's revenue for the current period ended 31 July 2005 at RM351.902 million was better than the revenue in the corresponding period last year of RM328.448 million while the Group's profit before tax for the year ended 31 July 2005 at RM22.502 million was less than the profit before tax for the year ended 31 July 2004 of RM24.100 million.</t>
  </si>
  <si>
    <t>Barring any unforeseen circumstances, the Board of Directors expects the performance of the Group for the financial year ending 31 July 2006 to be satisfactory.</t>
  </si>
  <si>
    <t>Note** The amount due is unsecured and without any fixed term of repayment</t>
  </si>
  <si>
    <t>The Board of Directors recommend a first and final dividend of 6 sen per ordinary share less income tax 28% in respect of the financial year ended 31 July 2005 (2004 : 5 sen per ordinary share less income tax 28%). The proposed dividend will be subject to shareholders' approval at the forthcoming Annual General Meeting to be held on a date to be announced later. The date of book closure of the Record of Depositors for determining dividend entitlements and the date of payment will be announced at a later date. Based on the outstanding issued and paid-up share capital as at 31 July 2005 of 115,535,225 ordinary shares of RM1.00 each, the final dividend net of tax amounts to RM4,991,122 (4.32 sen net per share). Such dividend, if approved by the shareholders will be accounted for in the shareholders' equity as an appropriation of retained earnings in the financial year ending 31 July 2006.</t>
  </si>
</sst>
</file>

<file path=xl/styles.xml><?xml version="1.0" encoding="utf-8"?>
<styleSheet xmlns="http://schemas.openxmlformats.org/spreadsheetml/2006/main">
  <numFmts count="63">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_-&quot;£&quot;* #,##0_-;\-&quot;£&quot;* #,##0_-;_-&quot;£&quot;* &quot;-&quot;_-;_-@_-"/>
    <numFmt numFmtId="187" formatCode="_-&quot;£&quot;* #,##0.00_-;\-&quot;£&quot;* #,##0.00_-;_-&quot;£&quot;* &quot;-&quot;??_-;_-@_-"/>
    <numFmt numFmtId="188" formatCode="_-* #,##0_-;\-* #,##0_-;_-* &quot;-&quot;??_-;_-@_-"/>
    <numFmt numFmtId="189" formatCode="00000"/>
    <numFmt numFmtId="190" formatCode="_(* #,##0_);_(* \(#,##0\);_(* &quot;-&quot;??_);_(@_)"/>
    <numFmt numFmtId="191" formatCode="#,##0.00000"/>
    <numFmt numFmtId="192" formatCode="#,##0.000000"/>
    <numFmt numFmtId="193" formatCode="mm/dd/yy"/>
    <numFmt numFmtId="194" formatCode="_-* #,##0.0_-;\-* #,##0.0_-;_-* &quot;-&quot;??_-;_-@_-"/>
    <numFmt numFmtId="195" formatCode="_ * #,##0_ ;_ * \-#,##0_ ;_ * &quot;-&quot;??_ ;_ @_ "/>
    <numFmt numFmtId="196" formatCode="0.00_);\(0.00\)"/>
    <numFmt numFmtId="197" formatCode="_-* #,##0.00000_-;\-* #,##0.00000_-;_-* &quot;-&quot;??_-;_-@_-"/>
    <numFmt numFmtId="198" formatCode="#,##0.000_);[Red]\(#,##0.000\)"/>
    <numFmt numFmtId="199" formatCode="_(* #,##0.000_);_(* \(#,##0.000\);_(* &quot;-&quot;??_);_(@_)"/>
    <numFmt numFmtId="200" formatCode="0_);\(0\)"/>
    <numFmt numFmtId="201" formatCode="_(* #,##0.0000_);_(* \(#,##0.0000\);_(* &quot;-&quot;??_);_(@_)"/>
    <numFmt numFmtId="202" formatCode="_(* #,##0.00000_);_(* \(#,##0.00000\);_(* &quot;-&quot;??_);_(@_)"/>
    <numFmt numFmtId="203" formatCode="_(* #,##0.000000_);_(* \(#,##0.000000\);_(* &quot;-&quot;??_);_(@_)"/>
    <numFmt numFmtId="204" formatCode="_(* #,##0.0000000_);_(* \(#,##0.0000000\);_(* &quot;-&quot;??_);_(@_)"/>
    <numFmt numFmtId="205" formatCode="_(* #,##0.00000000_);_(* \(#,##0.00000000\);_(* &quot;-&quot;??_);_(@_)"/>
    <numFmt numFmtId="206" formatCode="_(* #,##0.000000000_);_(* \(#,##0.000000000\);_(* &quot;-&quot;??_);_(@_)"/>
    <numFmt numFmtId="207" formatCode="_(* #,##0.0000000000_);_(* \(#,##0.0000000000\);_(* &quot;-&quot;??_);_(@_)"/>
    <numFmt numFmtId="208" formatCode="_(* #,##0.000000000000_);_(* \(#,##0.000000000000\);_(* &quot;-&quot;??_);_(@_)"/>
    <numFmt numFmtId="209" formatCode="_(* #,##0.00000000000000_);_(* \(#,##0.00000000000000\);_(* &quot;-&quot;??_);_(@_)"/>
    <numFmt numFmtId="210" formatCode="_(* #,##0.0_);_(* \(#,##0.0\);_(* &quot;-&quot;??_);_(@_)"/>
    <numFmt numFmtId="211" formatCode="#,##0.0_);\(#,##0.0\)"/>
    <numFmt numFmtId="212" formatCode="#,##0.0_);[Red]\(#,##0.0\)"/>
    <numFmt numFmtId="213" formatCode="_(* #,##0.00000000000_);_(* \(#,##0.00000000000\);_(* &quot;-&quot;??_);_(@_)"/>
    <numFmt numFmtId="214" formatCode="_-* #,##0.000_-;\-* #,##0.000_-;_-* &quot;-&quot;??_-;_-@_-"/>
    <numFmt numFmtId="215" formatCode="_(* #,##0.0_);_(* \(#,##0.0\);_(* &quot;-&quot;?_);_(@_)"/>
    <numFmt numFmtId="216" formatCode="_(* #,##0.000_);_(* \(#,##0.000\);_(* &quot;-&quot;???_);_(@_)"/>
    <numFmt numFmtId="217" formatCode="_(* #,##0.00000_);_(* \(#,##0.00000\);_(* &quot;-&quot;?????_);_(@_)"/>
    <numFmt numFmtId="218" formatCode="_(* #,##0.0000_);_(* \(#,##0.0000\);_(* &quot;-&quot;????_);_(@_)"/>
  </numFmts>
  <fonts count="28">
    <font>
      <sz val="10"/>
      <name val="Arial"/>
      <family val="0"/>
    </font>
    <font>
      <u val="single"/>
      <sz val="10"/>
      <color indexed="12"/>
      <name val="Arial"/>
      <family val="0"/>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0"/>
    </font>
    <font>
      <u val="single"/>
      <sz val="10"/>
      <color indexed="36"/>
      <name val="Arial"/>
      <family val="0"/>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37">
    <xf numFmtId="0" fontId="0" fillId="0" borderId="0" xfId="0" applyAlignment="1">
      <alignment/>
    </xf>
    <xf numFmtId="171" fontId="6" fillId="0" borderId="0" xfId="17" applyFont="1" applyAlignment="1">
      <alignment/>
    </xf>
    <xf numFmtId="0" fontId="6" fillId="0" borderId="0" xfId="23" applyFont="1">
      <alignment/>
      <protection/>
    </xf>
    <xf numFmtId="171"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90" fontId="10" fillId="0" borderId="0" xfId="17" applyNumberFormat="1" applyFont="1" applyFill="1" applyBorder="1" applyAlignment="1" quotePrefix="1">
      <alignment horizontal="center"/>
    </xf>
    <xf numFmtId="190" fontId="10" fillId="0" borderId="0" xfId="17" applyNumberFormat="1" applyFont="1" applyFill="1" applyBorder="1" applyAlignment="1">
      <alignment horizontal="center"/>
    </xf>
    <xf numFmtId="0" fontId="12" fillId="0" borderId="0" xfId="23" applyFont="1" applyFill="1" applyBorder="1">
      <alignment/>
      <protection/>
    </xf>
    <xf numFmtId="171" fontId="10" fillId="0" borderId="0" xfId="17" applyFont="1" applyFill="1" applyBorder="1" applyAlignment="1">
      <alignment/>
    </xf>
    <xf numFmtId="190"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90" fontId="10" fillId="0" borderId="1" xfId="17" applyNumberFormat="1" applyFont="1" applyFill="1" applyBorder="1" applyAlignment="1" quotePrefix="1">
      <alignment horizontal="center"/>
    </xf>
    <xf numFmtId="190" fontId="10" fillId="0" borderId="0" xfId="23" applyNumberFormat="1" applyFont="1" applyFill="1" applyBorder="1">
      <alignment/>
      <protection/>
    </xf>
    <xf numFmtId="190" fontId="10" fillId="0" borderId="0" xfId="17" applyNumberFormat="1" applyFont="1" applyFill="1" applyBorder="1" applyAlignment="1">
      <alignment/>
    </xf>
    <xf numFmtId="190" fontId="10" fillId="0" borderId="1" xfId="15" applyNumberFormat="1" applyFont="1" applyFill="1" applyBorder="1" applyAlignment="1">
      <alignment/>
    </xf>
    <xf numFmtId="190" fontId="10" fillId="0" borderId="1" xfId="17" applyNumberFormat="1" applyFont="1" applyFill="1" applyBorder="1" applyAlignment="1">
      <alignment/>
    </xf>
    <xf numFmtId="190" fontId="10" fillId="0" borderId="0" xfId="15" applyNumberFormat="1" applyFont="1" applyFill="1" applyBorder="1" applyAlignment="1">
      <alignment/>
    </xf>
    <xf numFmtId="200" fontId="10" fillId="0" borderId="0" xfId="23" applyNumberFormat="1" applyFont="1" applyFill="1" applyBorder="1">
      <alignment/>
      <protection/>
    </xf>
    <xf numFmtId="190" fontId="10" fillId="0" borderId="2" xfId="17" applyNumberFormat="1" applyFont="1" applyFill="1" applyBorder="1" applyAlignment="1">
      <alignment horizontal="center"/>
    </xf>
    <xf numFmtId="171" fontId="10" fillId="0" borderId="0" xfId="23" applyNumberFormat="1" applyFont="1" applyFill="1" applyBorder="1">
      <alignment/>
      <protection/>
    </xf>
    <xf numFmtId="171" fontId="0" fillId="0" borderId="0" xfId="23" applyNumberFormat="1" applyFont="1" applyFill="1">
      <alignment/>
      <protection/>
    </xf>
    <xf numFmtId="171" fontId="10" fillId="0" borderId="2" xfId="15" applyNumberFormat="1" applyFont="1" applyFill="1" applyBorder="1" applyAlignment="1">
      <alignment horizontal="center"/>
    </xf>
    <xf numFmtId="171" fontId="10" fillId="0" borderId="2" xfId="15" applyFont="1" applyFill="1" applyBorder="1" applyAlignment="1">
      <alignment/>
    </xf>
    <xf numFmtId="171" fontId="10" fillId="0" borderId="0" xfId="15" applyNumberFormat="1" applyFont="1" applyFill="1" applyBorder="1" applyAlignment="1">
      <alignment horizontal="center"/>
    </xf>
    <xf numFmtId="171"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90" fontId="12" fillId="0" borderId="0" xfId="17" applyNumberFormat="1" applyFont="1" applyFill="1" applyBorder="1" applyAlignment="1">
      <alignment horizontal="right"/>
    </xf>
    <xf numFmtId="190" fontId="10" fillId="0" borderId="0" xfId="17" applyNumberFormat="1" applyFont="1" applyFill="1" applyBorder="1" applyAlignment="1">
      <alignment/>
    </xf>
    <xf numFmtId="0" fontId="10" fillId="0" borderId="0" xfId="23" applyFont="1" applyFill="1" applyBorder="1" applyAlignment="1">
      <alignment horizontal="right"/>
      <protection/>
    </xf>
    <xf numFmtId="190" fontId="10" fillId="0" borderId="0" xfId="17" applyNumberFormat="1" applyFont="1" applyFill="1" applyBorder="1" applyAlignment="1" quotePrefix="1">
      <alignment horizontal="right"/>
    </xf>
    <xf numFmtId="190" fontId="10" fillId="0" borderId="0" xfId="17" applyNumberFormat="1" applyFont="1" applyFill="1" applyBorder="1" applyAlignment="1">
      <alignment horizontal="right"/>
    </xf>
    <xf numFmtId="0" fontId="10" fillId="0" borderId="0" xfId="23" applyFont="1" applyFill="1" applyAlignment="1">
      <alignment horizontal="right"/>
      <protection/>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0" fontId="12" fillId="0" borderId="0" xfId="23" applyFont="1" applyAlignment="1" quotePrefix="1">
      <alignment horizontal="center"/>
      <protection/>
    </xf>
    <xf numFmtId="190" fontId="10" fillId="0" borderId="0" xfId="17" applyNumberFormat="1" applyFont="1" applyFill="1" applyAlignment="1">
      <alignment/>
    </xf>
    <xf numFmtId="190" fontId="10" fillId="0" borderId="0" xfId="17" applyNumberFormat="1" applyFont="1" applyBorder="1" applyAlignment="1">
      <alignment/>
    </xf>
    <xf numFmtId="190" fontId="10" fillId="0" borderId="0" xfId="17" applyNumberFormat="1" applyFont="1" applyAlignment="1">
      <alignment horizontal="center"/>
    </xf>
    <xf numFmtId="190" fontId="10" fillId="0" borderId="1" xfId="17" applyNumberFormat="1" applyFont="1" applyFill="1" applyBorder="1" applyAlignment="1">
      <alignment/>
    </xf>
    <xf numFmtId="190" fontId="10" fillId="0" borderId="1" xfId="17" applyNumberFormat="1" applyFont="1" applyBorder="1" applyAlignment="1">
      <alignment horizontal="center"/>
    </xf>
    <xf numFmtId="0" fontId="12" fillId="0" borderId="0" xfId="23" applyFont="1">
      <alignment/>
      <protection/>
    </xf>
    <xf numFmtId="190" fontId="10" fillId="0" borderId="0" xfId="17" applyNumberFormat="1" applyFont="1" applyFill="1" applyAlignment="1">
      <alignment/>
    </xf>
    <xf numFmtId="190" fontId="10" fillId="0" borderId="0" xfId="17" applyNumberFormat="1" applyFont="1" applyBorder="1" applyAlignment="1">
      <alignment/>
    </xf>
    <xf numFmtId="188" fontId="10" fillId="0" borderId="3" xfId="15" applyNumberFormat="1" applyFont="1" applyFill="1" applyBorder="1" applyAlignment="1">
      <alignment/>
    </xf>
    <xf numFmtId="190" fontId="10" fillId="0" borderId="3" xfId="17" applyNumberFormat="1" applyFont="1" applyFill="1" applyBorder="1" applyAlignment="1">
      <alignment horizontal="center"/>
    </xf>
    <xf numFmtId="188" fontId="10" fillId="0" borderId="4" xfId="15" applyNumberFormat="1" applyFont="1" applyFill="1" applyBorder="1" applyAlignment="1">
      <alignment/>
    </xf>
    <xf numFmtId="190" fontId="10" fillId="0" borderId="4" xfId="17" applyNumberFormat="1" applyFont="1" applyFill="1" applyBorder="1" applyAlignment="1">
      <alignment horizontal="center"/>
    </xf>
    <xf numFmtId="188" fontId="10" fillId="0" borderId="5" xfId="15" applyNumberFormat="1" applyFont="1" applyFill="1" applyBorder="1" applyAlignment="1">
      <alignment/>
    </xf>
    <xf numFmtId="190" fontId="10" fillId="0" borderId="5" xfId="17" applyNumberFormat="1" applyFont="1" applyFill="1" applyBorder="1" applyAlignment="1">
      <alignment horizontal="center"/>
    </xf>
    <xf numFmtId="0" fontId="10" fillId="0" borderId="0" xfId="23" applyFont="1" applyAlignment="1" quotePrefix="1">
      <alignment horizontal="left"/>
      <protection/>
    </xf>
    <xf numFmtId="190" fontId="10" fillId="0" borderId="5" xfId="17" applyNumberFormat="1" applyFont="1" applyFill="1" applyBorder="1" applyAlignment="1">
      <alignment/>
    </xf>
    <xf numFmtId="190" fontId="14" fillId="0" borderId="0" xfId="17" applyNumberFormat="1" applyFont="1" applyBorder="1" applyAlignment="1">
      <alignment/>
    </xf>
    <xf numFmtId="190" fontId="14" fillId="0" borderId="0" xfId="17" applyNumberFormat="1" applyFont="1" applyFill="1" applyBorder="1" applyAlignment="1">
      <alignment/>
    </xf>
    <xf numFmtId="190" fontId="10" fillId="0" borderId="4" xfId="17" applyNumberFormat="1" applyFont="1" applyFill="1" applyBorder="1" applyAlignment="1">
      <alignment/>
    </xf>
    <xf numFmtId="190" fontId="10" fillId="0" borderId="4" xfId="17" applyNumberFormat="1" applyFont="1" applyBorder="1" applyAlignment="1">
      <alignment horizontal="center"/>
    </xf>
    <xf numFmtId="190" fontId="10" fillId="0" borderId="4" xfId="17" applyNumberFormat="1" applyFont="1" applyFill="1" applyBorder="1" applyAlignment="1">
      <alignment/>
    </xf>
    <xf numFmtId="171" fontId="10" fillId="0" borderId="0" xfId="17" applyNumberFormat="1" applyFont="1" applyFill="1" applyBorder="1" applyAlignment="1">
      <alignment/>
    </xf>
    <xf numFmtId="190" fontId="10" fillId="0" borderId="5" xfId="17" applyNumberFormat="1" applyFont="1" applyFill="1" applyBorder="1" applyAlignment="1">
      <alignment/>
    </xf>
    <xf numFmtId="190" fontId="10" fillId="0" borderId="0" xfId="17" applyNumberFormat="1" applyFont="1" applyBorder="1" applyAlignment="1">
      <alignment horizontal="center"/>
    </xf>
    <xf numFmtId="190" fontId="10" fillId="0" borderId="2" xfId="17" applyNumberFormat="1" applyFont="1" applyFill="1" applyBorder="1" applyAlignment="1">
      <alignment/>
    </xf>
    <xf numFmtId="0" fontId="10" fillId="0" borderId="0" xfId="23" applyFont="1" quotePrefix="1">
      <alignment/>
      <protection/>
    </xf>
    <xf numFmtId="190" fontId="14" fillId="0" borderId="0" xfId="17" applyNumberFormat="1" applyFont="1" applyBorder="1" applyAlignment="1">
      <alignment horizontal="right"/>
    </xf>
    <xf numFmtId="190" fontId="14" fillId="0" borderId="0" xfId="17" applyNumberFormat="1" applyFont="1" applyFill="1" applyBorder="1" applyAlignment="1">
      <alignment horizontal="right"/>
    </xf>
    <xf numFmtId="190" fontId="10" fillId="0" borderId="0" xfId="17" applyNumberFormat="1" applyFont="1" applyFill="1" applyAlignment="1">
      <alignment horizontal="right"/>
    </xf>
    <xf numFmtId="190" fontId="10" fillId="0" borderId="0" xfId="17" applyNumberFormat="1" applyFont="1" applyBorder="1" applyAlignment="1">
      <alignment horizontal="right"/>
    </xf>
    <xf numFmtId="0" fontId="12" fillId="0" borderId="0" xfId="23" applyFont="1" applyAlignment="1" quotePrefix="1">
      <alignment horizontal="left"/>
      <protection/>
    </xf>
    <xf numFmtId="171" fontId="10" fillId="0" borderId="0" xfId="17" applyNumberFormat="1" applyFont="1" applyFill="1" applyAlignment="1">
      <alignment/>
    </xf>
    <xf numFmtId="171" fontId="10" fillId="0" borderId="0" xfId="17" applyNumberFormat="1" applyFont="1" applyBorder="1" applyAlignment="1">
      <alignment/>
    </xf>
    <xf numFmtId="190" fontId="10" fillId="0" borderId="0" xfId="17" applyNumberFormat="1" applyFont="1" applyAlignment="1">
      <alignment/>
    </xf>
    <xf numFmtId="171" fontId="10" fillId="0" borderId="0" xfId="17" applyNumberFormat="1" applyFont="1" applyFill="1" applyBorder="1" applyAlignment="1">
      <alignment/>
    </xf>
    <xf numFmtId="0" fontId="15" fillId="0" borderId="0" xfId="23" applyFont="1" applyAlignment="1">
      <alignment horizontal="left"/>
      <protection/>
    </xf>
    <xf numFmtId="190"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0" fontId="10" fillId="0" borderId="0" xfId="23" applyFont="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Alignment="1">
      <alignment horizontal="centerContinuous"/>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90"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171" fontId="10" fillId="0" borderId="0" xfId="15" applyFont="1" applyAlignment="1">
      <alignment horizontal="right"/>
    </xf>
    <xf numFmtId="190" fontId="10" fillId="0" borderId="0" xfId="15" applyNumberFormat="1" applyFont="1" applyBorder="1" applyAlignment="1">
      <alignment/>
    </xf>
    <xf numFmtId="190" fontId="0" fillId="0" borderId="0" xfId="15" applyNumberFormat="1" applyFont="1" applyBorder="1" applyAlignment="1">
      <alignment/>
    </xf>
    <xf numFmtId="190" fontId="10" fillId="0" borderId="1" xfId="15" applyNumberFormat="1" applyFont="1" applyBorder="1" applyAlignment="1">
      <alignment/>
    </xf>
    <xf numFmtId="190" fontId="0" fillId="0" borderId="0" xfId="15" applyNumberFormat="1" applyFont="1" applyAlignment="1">
      <alignment/>
    </xf>
    <xf numFmtId="0" fontId="10" fillId="0" borderId="0" xfId="0" applyFont="1" applyAlignment="1">
      <alignment/>
    </xf>
    <xf numFmtId="190" fontId="10" fillId="0" borderId="2" xfId="15" applyNumberFormat="1" applyFont="1" applyBorder="1" applyAlignment="1">
      <alignment/>
    </xf>
    <xf numFmtId="190"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38" fontId="0" fillId="0" borderId="0" xfId="0" applyNumberFormat="1"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8" fontId="10" fillId="0" borderId="0" xfId="24" applyNumberFormat="1" applyFont="1">
      <alignment/>
      <protection/>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8" fontId="10" fillId="0" borderId="0" xfId="15" applyNumberFormat="1" applyFont="1" applyFill="1" applyAlignment="1">
      <alignment/>
    </xf>
    <xf numFmtId="39" fontId="10" fillId="0" borderId="0" xfId="24" applyFont="1" applyFill="1" applyBorder="1">
      <alignment/>
      <protection/>
    </xf>
    <xf numFmtId="190" fontId="10" fillId="0" borderId="0" xfId="15" applyNumberFormat="1" applyFont="1" applyFill="1" applyAlignment="1">
      <alignment/>
    </xf>
    <xf numFmtId="38" fontId="10" fillId="0" borderId="0" xfId="15" applyNumberFormat="1" applyFont="1" applyAlignment="1">
      <alignment/>
    </xf>
    <xf numFmtId="171" fontId="10" fillId="0" borderId="0" xfId="15" applyFont="1" applyAlignment="1">
      <alignment/>
    </xf>
    <xf numFmtId="38" fontId="10" fillId="0" borderId="3" xfId="15" applyNumberFormat="1" applyFont="1" applyBorder="1" applyAlignment="1">
      <alignment/>
    </xf>
    <xf numFmtId="190" fontId="10" fillId="0" borderId="3" xfId="15" applyNumberFormat="1" applyFont="1" applyBorder="1" applyAlignment="1">
      <alignment/>
    </xf>
    <xf numFmtId="37" fontId="10" fillId="0" borderId="0" xfId="22" applyFont="1" applyAlignment="1" applyProtection="1">
      <alignment horizontal="left"/>
      <protection/>
    </xf>
    <xf numFmtId="38" fontId="10" fillId="0" borderId="4" xfId="15" applyNumberFormat="1" applyFont="1" applyBorder="1" applyAlignment="1">
      <alignment/>
    </xf>
    <xf numFmtId="190" fontId="10" fillId="0" borderId="4" xfId="15" applyNumberFormat="1" applyFont="1" applyBorder="1" applyAlignment="1">
      <alignment/>
    </xf>
    <xf numFmtId="171" fontId="10" fillId="0" borderId="4" xfId="15" applyFont="1" applyBorder="1" applyAlignment="1">
      <alignment/>
    </xf>
    <xf numFmtId="38" fontId="10" fillId="0" borderId="5" xfId="15" applyNumberFormat="1" applyFont="1" applyBorder="1" applyAlignment="1">
      <alignment/>
    </xf>
    <xf numFmtId="38" fontId="10" fillId="0" borderId="0" xfId="15" applyNumberFormat="1" applyFont="1" applyBorder="1" applyAlignment="1">
      <alignment/>
    </xf>
    <xf numFmtId="190"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171"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171" fontId="10" fillId="0" borderId="0" xfId="15" applyFont="1" applyFill="1" applyAlignment="1">
      <alignment/>
    </xf>
    <xf numFmtId="190" fontId="10" fillId="0" borderId="8" xfId="15" applyNumberFormat="1" applyFont="1" applyBorder="1" applyAlignment="1">
      <alignment/>
    </xf>
    <xf numFmtId="190"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8" fontId="0" fillId="0" borderId="0" xfId="24" applyNumberFormat="1" applyFont="1">
      <alignment/>
      <protection/>
    </xf>
    <xf numFmtId="39" fontId="0" fillId="0" borderId="0" xfId="24" applyFont="1" applyBorder="1">
      <alignment/>
      <protection/>
    </xf>
    <xf numFmtId="171" fontId="10" fillId="0" borderId="1" xfId="15" applyFont="1" applyBorder="1" applyAlignment="1">
      <alignment horizontal="right"/>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88"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0" fontId="4" fillId="0" borderId="0" xfId="23" applyFont="1" applyAlignment="1">
      <alignment horizontal="center"/>
      <protection/>
    </xf>
    <xf numFmtId="190" fontId="0" fillId="0" borderId="0" xfId="15" applyNumberFormat="1" applyFont="1" applyFill="1" applyAlignment="1">
      <alignment horizontal="center"/>
    </xf>
    <xf numFmtId="190" fontId="0" fillId="0" borderId="1" xfId="15" applyNumberFormat="1" applyFont="1" applyFill="1" applyBorder="1" applyAlignment="1">
      <alignment horizontal="center"/>
    </xf>
    <xf numFmtId="190" fontId="0" fillId="0" borderId="0" xfId="15" applyNumberFormat="1" applyFont="1" applyFill="1" applyBorder="1" applyAlignment="1">
      <alignment horizontal="center"/>
    </xf>
    <xf numFmtId="190" fontId="0" fillId="0" borderId="6"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90" fontId="0" fillId="0" borderId="0" xfId="15" applyNumberFormat="1" applyFont="1" applyAlignment="1">
      <alignment horizontal="center"/>
    </xf>
    <xf numFmtId="190" fontId="0" fillId="0" borderId="1" xfId="17" applyNumberFormat="1" applyFont="1" applyBorder="1" applyAlignment="1">
      <alignment/>
    </xf>
    <xf numFmtId="190"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90" fontId="0" fillId="0" borderId="0" xfId="17" applyNumberFormat="1" applyFont="1" applyBorder="1" applyAlignment="1">
      <alignment/>
    </xf>
    <xf numFmtId="190" fontId="0" fillId="0" borderId="2" xfId="23" applyNumberFormat="1" applyFont="1" applyBorder="1">
      <alignment/>
      <protection/>
    </xf>
    <xf numFmtId="190" fontId="0" fillId="0" borderId="0" xfId="23" applyNumberFormat="1" applyFont="1" applyBorder="1">
      <alignment/>
      <protection/>
    </xf>
    <xf numFmtId="190" fontId="4" fillId="0" borderId="0" xfId="23" applyNumberFormat="1" applyFont="1" applyBorder="1">
      <alignment/>
      <protection/>
    </xf>
    <xf numFmtId="190"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90" fontId="0" fillId="0" borderId="0" xfId="15" applyNumberFormat="1" applyFont="1" applyBorder="1" applyAlignment="1">
      <alignment horizontal="center"/>
    </xf>
    <xf numFmtId="171" fontId="0" fillId="0" borderId="0" xfId="15" applyNumberFormat="1" applyFont="1" applyFill="1" applyBorder="1" applyAlignment="1">
      <alignment/>
    </xf>
    <xf numFmtId="190"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171"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90"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90" fontId="0" fillId="0" borderId="1" xfId="17" applyNumberFormat="1" applyFont="1" applyFill="1" applyBorder="1" applyAlignment="1">
      <alignment/>
    </xf>
    <xf numFmtId="0" fontId="0" fillId="0" borderId="0" xfId="23" applyFont="1" applyFill="1" applyBorder="1" quotePrefix="1">
      <alignment/>
      <protection/>
    </xf>
    <xf numFmtId="190" fontId="0" fillId="0" borderId="6" xfId="17" applyNumberFormat="1" applyFont="1" applyFill="1" applyBorder="1" applyAlignment="1">
      <alignment/>
    </xf>
    <xf numFmtId="0" fontId="15" fillId="0" borderId="0" xfId="23" applyFont="1" applyFill="1" applyBorder="1">
      <alignment/>
      <protection/>
    </xf>
    <xf numFmtId="0" fontId="0" fillId="0" borderId="0" xfId="23" applyFont="1" applyFill="1" applyBorder="1" applyAlignment="1">
      <alignment horizontal="center"/>
      <protection/>
    </xf>
    <xf numFmtId="190"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190" fontId="0" fillId="0" borderId="10" xfId="15" applyNumberFormat="1" applyBorder="1" applyAlignment="1">
      <alignment/>
    </xf>
    <xf numFmtId="190" fontId="0" fillId="0" borderId="12" xfId="15" applyNumberFormat="1" applyFont="1" applyBorder="1" applyAlignment="1">
      <alignment/>
    </xf>
    <xf numFmtId="0" fontId="4" fillId="0" borderId="4" xfId="0" applyFont="1" applyBorder="1" applyAlignment="1">
      <alignment horizontal="right"/>
    </xf>
    <xf numFmtId="0" fontId="0" fillId="0" borderId="4" xfId="0" applyBorder="1" applyAlignment="1">
      <alignment/>
    </xf>
    <xf numFmtId="190" fontId="0" fillId="0" borderId="4" xfId="0" applyNumberFormat="1" applyBorder="1" applyAlignment="1">
      <alignment/>
    </xf>
    <xf numFmtId="190" fontId="0" fillId="0" borderId="4" xfId="15" applyNumberFormat="1" applyBorder="1" applyAlignment="1">
      <alignment/>
    </xf>
    <xf numFmtId="190" fontId="0" fillId="0" borderId="5" xfId="15" applyNumberFormat="1" applyFont="1" applyBorder="1" applyAlignment="1">
      <alignment/>
    </xf>
    <xf numFmtId="9" fontId="0" fillId="0" borderId="4" xfId="25" applyBorder="1" applyAlignment="1">
      <alignment/>
    </xf>
    <xf numFmtId="0" fontId="0" fillId="0" borderId="5" xfId="23" applyFont="1" applyBorder="1">
      <alignment/>
      <protection/>
    </xf>
    <xf numFmtId="0" fontId="0" fillId="0" borderId="4"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4" fillId="0" borderId="16" xfId="23" applyFont="1" applyBorder="1">
      <alignment/>
      <protection/>
    </xf>
    <xf numFmtId="0" fontId="0" fillId="0" borderId="1" xfId="23" applyFont="1" applyBorder="1">
      <alignment/>
      <protection/>
    </xf>
    <xf numFmtId="0" fontId="0" fillId="0" borderId="12"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190" fontId="10" fillId="0" borderId="1" xfId="15" applyNumberFormat="1" applyFont="1" applyFill="1" applyBorder="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90" fontId="10" fillId="0" borderId="1" xfId="15" applyNumberFormat="1" applyFont="1" applyBorder="1" applyAlignment="1" quotePrefix="1">
      <alignment horizontal="right"/>
    </xf>
    <xf numFmtId="37" fontId="10" fillId="0" borderId="1" xfId="24" applyNumberFormat="1" applyFont="1" applyBorder="1" applyAlignment="1" quotePrefix="1">
      <alignment horizontal="right"/>
      <protection/>
    </xf>
    <xf numFmtId="190" fontId="10" fillId="0" borderId="0" xfId="15" applyNumberFormat="1" applyFont="1" applyBorder="1" applyAlignment="1" quotePrefix="1">
      <alignment horizontal="right"/>
    </xf>
    <xf numFmtId="37" fontId="10" fillId="0" borderId="0" xfId="24" applyNumberFormat="1" applyFont="1" applyBorder="1" applyAlignment="1" quotePrefix="1">
      <alignment horizontal="right"/>
      <protection/>
    </xf>
    <xf numFmtId="190" fontId="0" fillId="0" borderId="0" xfId="15" applyNumberFormat="1" applyBorder="1" applyAlignment="1">
      <alignment/>
    </xf>
    <xf numFmtId="0" fontId="4" fillId="0" borderId="0" xfId="0" applyFont="1" applyBorder="1" applyAlignment="1">
      <alignment horizontal="right"/>
    </xf>
    <xf numFmtId="0" fontId="0" fillId="0" borderId="0" xfId="0" applyBorder="1" applyAlignment="1">
      <alignment horizontal="right"/>
    </xf>
    <xf numFmtId="190" fontId="0" fillId="0" borderId="1" xfId="15" applyNumberFormat="1" applyFont="1" applyBorder="1" applyAlignment="1">
      <alignment/>
    </xf>
    <xf numFmtId="0" fontId="17" fillId="0" borderId="0" xfId="23" applyFont="1" applyFill="1">
      <alignment/>
      <protection/>
    </xf>
    <xf numFmtId="0" fontId="18" fillId="0" borderId="0" xfId="23" applyFont="1" applyFill="1">
      <alignment/>
      <protection/>
    </xf>
    <xf numFmtId="37" fontId="10" fillId="0" borderId="1" xfId="24" applyNumberFormat="1" applyFont="1" applyBorder="1" applyAlignment="1">
      <alignment horizontal="right"/>
      <protection/>
    </xf>
    <xf numFmtId="37" fontId="10" fillId="0" borderId="1" xfId="24" applyNumberFormat="1" applyFont="1" applyBorder="1" applyAlignment="1">
      <alignment horizontal="center"/>
      <protection/>
    </xf>
    <xf numFmtId="37" fontId="12" fillId="0" borderId="1" xfId="24" applyNumberFormat="1" applyFont="1" applyBorder="1" applyAlignment="1">
      <alignment horizontal="right"/>
      <protection/>
    </xf>
    <xf numFmtId="37" fontId="10" fillId="0" borderId="0" xfId="24" applyNumberFormat="1" applyFont="1" applyBorder="1" applyAlignment="1">
      <alignment horizontal="center"/>
      <protection/>
    </xf>
    <xf numFmtId="37" fontId="12" fillId="0" borderId="0" xfId="24" applyNumberFormat="1" applyFont="1" applyBorder="1" applyAlignment="1">
      <alignment horizontal="right"/>
      <protection/>
    </xf>
    <xf numFmtId="37" fontId="10" fillId="0" borderId="0" xfId="24" applyNumberFormat="1" applyFont="1" applyBorder="1" applyAlignment="1">
      <alignment horizontal="right"/>
      <protection/>
    </xf>
    <xf numFmtId="0" fontId="0" fillId="0" borderId="2" xfId="0" applyFont="1" applyBorder="1" applyAlignment="1">
      <alignment horizontal="center"/>
    </xf>
    <xf numFmtId="0" fontId="10" fillId="0" borderId="0" xfId="23" applyFont="1" applyFill="1" applyBorder="1" applyAlignment="1">
      <alignment horizontal="justify"/>
      <protection/>
    </xf>
    <xf numFmtId="39" fontId="10" fillId="0" borderId="0" xfId="24" applyFont="1" applyFill="1" applyAlignment="1">
      <alignment horizontal="justify"/>
      <protection/>
    </xf>
    <xf numFmtId="0" fontId="15" fillId="0" borderId="0" xfId="23" applyFont="1" applyAlignment="1">
      <alignment horizontal="left" wrapText="1"/>
      <protection/>
    </xf>
    <xf numFmtId="38" fontId="16" fillId="0" borderId="0" xfId="0" applyNumberFormat="1" applyFont="1" applyFill="1" applyAlignment="1">
      <alignment horizontal="right"/>
    </xf>
    <xf numFmtId="39" fontId="10" fillId="0" borderId="0" xfId="24" applyFont="1" applyAlignment="1">
      <alignment horizontal="justify"/>
      <protection/>
    </xf>
    <xf numFmtId="0" fontId="0" fillId="0" borderId="0" xfId="23" applyFont="1" applyFill="1" applyAlignment="1" quotePrefix="1">
      <alignment horizontal="justify" wrapText="1"/>
      <protection/>
    </xf>
    <xf numFmtId="0" fontId="0" fillId="0" borderId="0" xfId="0" applyAlignment="1">
      <alignment wrapText="1"/>
    </xf>
    <xf numFmtId="0" fontId="0" fillId="0" borderId="0" xfId="23" applyFont="1" applyAlignment="1">
      <alignment horizontal="justify"/>
      <protection/>
    </xf>
    <xf numFmtId="0" fontId="0" fillId="0" borderId="0" xfId="0" applyFont="1" applyAlignment="1">
      <alignment horizontal="justify"/>
    </xf>
    <xf numFmtId="0" fontId="4" fillId="0" borderId="2" xfId="23" applyFont="1" applyBorder="1" applyAlignment="1">
      <alignment horizontal="center"/>
      <protection/>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Fill="1" applyAlignment="1">
      <alignment horizontal="justify" wrapText="1"/>
      <protection/>
    </xf>
    <xf numFmtId="0" fontId="0" fillId="0" borderId="0" xfId="0" applyFont="1" applyFill="1" applyAlignment="1">
      <alignment horizontal="justify" wrapText="1"/>
    </xf>
    <xf numFmtId="0" fontId="0" fillId="0" borderId="0" xfId="23" applyFont="1" applyFill="1" applyAlignment="1">
      <alignment wrapText="1"/>
      <protection/>
    </xf>
    <xf numFmtId="0" fontId="0" fillId="0" borderId="0" xfId="0" applyFill="1" applyAlignment="1">
      <alignment wrapText="1"/>
    </xf>
    <xf numFmtId="15" fontId="0" fillId="0" borderId="0" xfId="23" applyNumberFormat="1" applyFont="1" applyAlignment="1" quotePrefix="1">
      <alignment/>
      <protection/>
    </xf>
    <xf numFmtId="0" fontId="0" fillId="0" borderId="0" xfId="0" applyAlignment="1">
      <alignment/>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10" xfId="0" applyBorder="1" applyAlignment="1">
      <alignment/>
    </xf>
    <xf numFmtId="0" fontId="0" fillId="0" borderId="2" xfId="0" applyFont="1" applyBorder="1" applyAlignment="1">
      <alignment/>
    </xf>
    <xf numFmtId="0" fontId="4" fillId="0" borderId="0" xfId="23" applyFont="1" applyAlignment="1">
      <alignment/>
      <protection/>
    </xf>
    <xf numFmtId="0" fontId="0" fillId="0" borderId="0" xfId="23" applyFont="1" applyAlignment="1" quotePrefix="1">
      <alignment horizontal="justify"/>
      <protection/>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4" fillId="0" borderId="2" xfId="23" applyFont="1" applyFill="1" applyBorder="1" applyAlignment="1">
      <alignment horizontal="center"/>
      <protection/>
    </xf>
    <xf numFmtId="0" fontId="4" fillId="0" borderId="2" xfId="0" applyFont="1" applyBorder="1" applyAlignment="1">
      <alignment/>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169</xdr:row>
      <xdr:rowOff>0</xdr:rowOff>
    </xdr:from>
    <xdr:to>
      <xdr:col>7</xdr:col>
      <xdr:colOff>0</xdr:colOff>
      <xdr:row>169</xdr:row>
      <xdr:rowOff>0</xdr:rowOff>
    </xdr:to>
    <xdr:sp>
      <xdr:nvSpPr>
        <xdr:cNvPr id="1" name="TextBox 4"/>
        <xdr:cNvSpPr txBox="1">
          <a:spLocks noChangeArrowheads="1"/>
        </xdr:cNvSpPr>
      </xdr:nvSpPr>
      <xdr:spPr>
        <a:xfrm>
          <a:off x="266700" y="29860875"/>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169</xdr:row>
      <xdr:rowOff>0</xdr:rowOff>
    </xdr:from>
    <xdr:to>
      <xdr:col>6</xdr:col>
      <xdr:colOff>847725</xdr:colOff>
      <xdr:row>169</xdr:row>
      <xdr:rowOff>0</xdr:rowOff>
    </xdr:to>
    <xdr:sp>
      <xdr:nvSpPr>
        <xdr:cNvPr id="2" name="TextBox 5"/>
        <xdr:cNvSpPr txBox="1">
          <a:spLocks noChangeArrowheads="1"/>
        </xdr:cNvSpPr>
      </xdr:nvSpPr>
      <xdr:spPr>
        <a:xfrm>
          <a:off x="428625" y="29860875"/>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177</xdr:row>
      <xdr:rowOff>0</xdr:rowOff>
    </xdr:from>
    <xdr:to>
      <xdr:col>7</xdr:col>
      <xdr:colOff>0</xdr:colOff>
      <xdr:row>177</xdr:row>
      <xdr:rowOff>0</xdr:rowOff>
    </xdr:to>
    <xdr:sp>
      <xdr:nvSpPr>
        <xdr:cNvPr id="3" name="TextBox 7"/>
        <xdr:cNvSpPr txBox="1">
          <a:spLocks noChangeArrowheads="1"/>
        </xdr:cNvSpPr>
      </xdr:nvSpPr>
      <xdr:spPr>
        <a:xfrm>
          <a:off x="257175" y="31156275"/>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230</xdr:row>
      <xdr:rowOff>0</xdr:rowOff>
    </xdr:from>
    <xdr:to>
      <xdr:col>10</xdr:col>
      <xdr:colOff>0</xdr:colOff>
      <xdr:row>230</xdr:row>
      <xdr:rowOff>0</xdr:rowOff>
    </xdr:to>
    <xdr:sp>
      <xdr:nvSpPr>
        <xdr:cNvPr id="4" name="TextBox 12"/>
        <xdr:cNvSpPr txBox="1">
          <a:spLocks noChangeArrowheads="1"/>
        </xdr:cNvSpPr>
      </xdr:nvSpPr>
      <xdr:spPr>
        <a:xfrm>
          <a:off x="7305675" y="399859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230</xdr:row>
      <xdr:rowOff>0</xdr:rowOff>
    </xdr:from>
    <xdr:to>
      <xdr:col>10</xdr:col>
      <xdr:colOff>0</xdr:colOff>
      <xdr:row>230</xdr:row>
      <xdr:rowOff>0</xdr:rowOff>
    </xdr:to>
    <xdr:sp>
      <xdr:nvSpPr>
        <xdr:cNvPr id="5" name="TextBox 13"/>
        <xdr:cNvSpPr txBox="1">
          <a:spLocks noChangeArrowheads="1"/>
        </xdr:cNvSpPr>
      </xdr:nvSpPr>
      <xdr:spPr>
        <a:xfrm>
          <a:off x="7305675" y="399859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230</xdr:row>
      <xdr:rowOff>0</xdr:rowOff>
    </xdr:from>
    <xdr:to>
      <xdr:col>10</xdr:col>
      <xdr:colOff>0</xdr:colOff>
      <xdr:row>230</xdr:row>
      <xdr:rowOff>0</xdr:rowOff>
    </xdr:to>
    <xdr:sp>
      <xdr:nvSpPr>
        <xdr:cNvPr id="6" name="TextBox 14"/>
        <xdr:cNvSpPr txBox="1">
          <a:spLocks noChangeArrowheads="1"/>
        </xdr:cNvSpPr>
      </xdr:nvSpPr>
      <xdr:spPr>
        <a:xfrm>
          <a:off x="7305675" y="3998595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230</xdr:row>
      <xdr:rowOff>0</xdr:rowOff>
    </xdr:from>
    <xdr:to>
      <xdr:col>10</xdr:col>
      <xdr:colOff>0</xdr:colOff>
      <xdr:row>230</xdr:row>
      <xdr:rowOff>0</xdr:rowOff>
    </xdr:to>
    <xdr:sp>
      <xdr:nvSpPr>
        <xdr:cNvPr id="7" name="TextBox 15"/>
        <xdr:cNvSpPr txBox="1">
          <a:spLocks noChangeArrowheads="1"/>
        </xdr:cNvSpPr>
      </xdr:nvSpPr>
      <xdr:spPr>
        <a:xfrm>
          <a:off x="7305675" y="3998595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230</xdr:row>
      <xdr:rowOff>0</xdr:rowOff>
    </xdr:from>
    <xdr:to>
      <xdr:col>10</xdr:col>
      <xdr:colOff>0</xdr:colOff>
      <xdr:row>230</xdr:row>
      <xdr:rowOff>0</xdr:rowOff>
    </xdr:to>
    <xdr:sp>
      <xdr:nvSpPr>
        <xdr:cNvPr id="8" name="TextBox 17"/>
        <xdr:cNvSpPr txBox="1">
          <a:spLocks noChangeArrowheads="1"/>
        </xdr:cNvSpPr>
      </xdr:nvSpPr>
      <xdr:spPr>
        <a:xfrm>
          <a:off x="7305675" y="3998595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230</xdr:row>
      <xdr:rowOff>0</xdr:rowOff>
    </xdr:from>
    <xdr:to>
      <xdr:col>10</xdr:col>
      <xdr:colOff>0</xdr:colOff>
      <xdr:row>230</xdr:row>
      <xdr:rowOff>0</xdr:rowOff>
    </xdr:to>
    <xdr:sp>
      <xdr:nvSpPr>
        <xdr:cNvPr id="9" name="TextBox 18"/>
        <xdr:cNvSpPr txBox="1">
          <a:spLocks noChangeArrowheads="1"/>
        </xdr:cNvSpPr>
      </xdr:nvSpPr>
      <xdr:spPr>
        <a:xfrm>
          <a:off x="7305675" y="3998595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180</xdr:row>
      <xdr:rowOff>0</xdr:rowOff>
    </xdr:from>
    <xdr:to>
      <xdr:col>10</xdr:col>
      <xdr:colOff>0</xdr:colOff>
      <xdr:row>180</xdr:row>
      <xdr:rowOff>0</xdr:rowOff>
    </xdr:to>
    <xdr:sp>
      <xdr:nvSpPr>
        <xdr:cNvPr id="10" name="TextBox 21"/>
        <xdr:cNvSpPr txBox="1">
          <a:spLocks noChangeArrowheads="1"/>
        </xdr:cNvSpPr>
      </xdr:nvSpPr>
      <xdr:spPr>
        <a:xfrm>
          <a:off x="762000" y="31642050"/>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180</xdr:row>
      <xdr:rowOff>0</xdr:rowOff>
    </xdr:from>
    <xdr:to>
      <xdr:col>9</xdr:col>
      <xdr:colOff>838200</xdr:colOff>
      <xdr:row>180</xdr:row>
      <xdr:rowOff>0</xdr:rowOff>
    </xdr:to>
    <xdr:sp>
      <xdr:nvSpPr>
        <xdr:cNvPr id="11" name="TextBox 22"/>
        <xdr:cNvSpPr txBox="1">
          <a:spLocks noChangeArrowheads="1"/>
        </xdr:cNvSpPr>
      </xdr:nvSpPr>
      <xdr:spPr>
        <a:xfrm>
          <a:off x="762000" y="31642050"/>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180</xdr:row>
      <xdr:rowOff>0</xdr:rowOff>
    </xdr:from>
    <xdr:to>
      <xdr:col>9</xdr:col>
      <xdr:colOff>828675</xdr:colOff>
      <xdr:row>180</xdr:row>
      <xdr:rowOff>0</xdr:rowOff>
    </xdr:to>
    <xdr:sp>
      <xdr:nvSpPr>
        <xdr:cNvPr id="12" name="TextBox 23"/>
        <xdr:cNvSpPr txBox="1">
          <a:spLocks noChangeArrowheads="1"/>
        </xdr:cNvSpPr>
      </xdr:nvSpPr>
      <xdr:spPr>
        <a:xfrm>
          <a:off x="428625" y="31642050"/>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103</xdr:row>
      <xdr:rowOff>0</xdr:rowOff>
    </xdr:from>
    <xdr:to>
      <xdr:col>10</xdr:col>
      <xdr:colOff>0</xdr:colOff>
      <xdr:row>103</xdr:row>
      <xdr:rowOff>0</xdr:rowOff>
    </xdr:to>
    <xdr:sp>
      <xdr:nvSpPr>
        <xdr:cNvPr id="13" name="TextBox 28"/>
        <xdr:cNvSpPr txBox="1">
          <a:spLocks noChangeArrowheads="1"/>
        </xdr:cNvSpPr>
      </xdr:nvSpPr>
      <xdr:spPr>
        <a:xfrm>
          <a:off x="438150" y="17211675"/>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103</xdr:row>
      <xdr:rowOff>0</xdr:rowOff>
    </xdr:from>
    <xdr:to>
      <xdr:col>10</xdr:col>
      <xdr:colOff>0</xdr:colOff>
      <xdr:row>103</xdr:row>
      <xdr:rowOff>0</xdr:rowOff>
    </xdr:to>
    <xdr:sp>
      <xdr:nvSpPr>
        <xdr:cNvPr id="14" name="TextBox 38"/>
        <xdr:cNvSpPr txBox="1">
          <a:spLocks noChangeArrowheads="1"/>
        </xdr:cNvSpPr>
      </xdr:nvSpPr>
      <xdr:spPr>
        <a:xfrm>
          <a:off x="438150" y="17211675"/>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297"/>
  <sheetViews>
    <sheetView tabSelected="1" workbookViewId="0" topLeftCell="A1">
      <pane ySplit="7245" topLeftCell="BM270" activePane="topLeft" state="split"/>
      <selection pane="topLeft" activeCell="B236" sqref="B236"/>
      <selection pane="bottomLeft" activeCell="J270" sqref="J270"/>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9"/>
      <c r="B2" s="186"/>
      <c r="C2" s="186"/>
      <c r="D2" s="186"/>
      <c r="E2" s="186"/>
      <c r="F2" s="186"/>
      <c r="G2" s="186"/>
      <c r="H2" s="186"/>
      <c r="I2" s="186"/>
      <c r="J2" s="186"/>
    </row>
    <row r="3" spans="1:10" ht="18">
      <c r="A3" s="9" t="s">
        <v>204</v>
      </c>
      <c r="B3" s="186"/>
      <c r="C3" s="186"/>
      <c r="D3" s="186"/>
      <c r="E3" s="186"/>
      <c r="F3" s="186"/>
      <c r="G3" s="186"/>
      <c r="H3" s="186"/>
      <c r="I3" s="186"/>
      <c r="J3" s="186"/>
    </row>
    <row r="4" spans="1:10" ht="14.25">
      <c r="A4" s="13"/>
      <c r="B4" s="186"/>
      <c r="C4" s="186"/>
      <c r="D4" s="186"/>
      <c r="E4" s="186"/>
      <c r="F4" s="186"/>
      <c r="G4" s="186"/>
      <c r="H4" s="186"/>
      <c r="I4" s="186"/>
      <c r="J4" s="186"/>
    </row>
    <row r="5" spans="1:10" ht="15">
      <c r="A5" s="57" t="s">
        <v>270</v>
      </c>
      <c r="B5" s="186"/>
      <c r="C5" s="186"/>
      <c r="D5" s="186"/>
      <c r="E5" s="186"/>
      <c r="F5" s="186"/>
      <c r="G5" s="186"/>
      <c r="H5" s="186"/>
      <c r="I5" s="186"/>
      <c r="J5" s="186"/>
    </row>
    <row r="6" spans="1:10" ht="6.75" customHeight="1" thickBot="1">
      <c r="A6" s="236"/>
      <c r="B6" s="237"/>
      <c r="C6" s="237"/>
      <c r="D6" s="237"/>
      <c r="E6" s="237"/>
      <c r="F6" s="237"/>
      <c r="G6" s="237"/>
      <c r="H6" s="237"/>
      <c r="I6" s="237"/>
      <c r="J6" s="237"/>
    </row>
    <row r="7" spans="1:10" ht="15">
      <c r="A7" s="57"/>
      <c r="B7" s="186"/>
      <c r="C7" s="186"/>
      <c r="D7" s="186"/>
      <c r="E7" s="186"/>
      <c r="F7" s="186"/>
      <c r="G7" s="186"/>
      <c r="H7" s="186"/>
      <c r="I7" s="186"/>
      <c r="J7" s="186"/>
    </row>
    <row r="8" spans="1:10" ht="15">
      <c r="A8" s="57"/>
      <c r="B8" s="186"/>
      <c r="C8" s="186"/>
      <c r="D8" s="186"/>
      <c r="E8" s="186"/>
      <c r="F8" s="186"/>
      <c r="G8" s="186"/>
      <c r="H8" s="186"/>
      <c r="I8" s="186"/>
      <c r="J8" s="186"/>
    </row>
    <row r="9" spans="1:10" ht="15">
      <c r="A9" s="238" t="s">
        <v>127</v>
      </c>
      <c r="B9" s="238" t="s">
        <v>128</v>
      </c>
      <c r="C9" s="239"/>
      <c r="D9" s="239"/>
      <c r="E9" s="239"/>
      <c r="F9" s="239"/>
      <c r="G9" s="239"/>
      <c r="H9" s="239"/>
      <c r="I9" s="239"/>
      <c r="J9" s="239"/>
    </row>
    <row r="10" spans="1:10" ht="12.75">
      <c r="A10" s="187"/>
      <c r="B10" s="187"/>
      <c r="C10" s="187"/>
      <c r="D10" s="187"/>
      <c r="E10" s="187"/>
      <c r="F10" s="187"/>
      <c r="G10" s="187"/>
      <c r="H10" s="187"/>
      <c r="I10" s="187"/>
      <c r="J10" s="187"/>
    </row>
    <row r="12" spans="1:3" ht="12.75">
      <c r="A12" s="188" t="s">
        <v>69</v>
      </c>
      <c r="B12" s="189" t="s">
        <v>7</v>
      </c>
      <c r="C12" s="189"/>
    </row>
    <row r="13" spans="1:3" ht="12.75">
      <c r="A13" s="188"/>
      <c r="B13" s="189"/>
      <c r="C13" s="189"/>
    </row>
    <row r="14" spans="1:10" ht="12.75">
      <c r="A14" s="188"/>
      <c r="B14" s="318" t="s">
        <v>251</v>
      </c>
      <c r="C14" s="319"/>
      <c r="D14" s="319"/>
      <c r="E14" s="319"/>
      <c r="F14" s="319"/>
      <c r="G14" s="319"/>
      <c r="H14" s="319"/>
      <c r="I14" s="319"/>
      <c r="J14" s="319"/>
    </row>
    <row r="15" spans="1:10" ht="12.75">
      <c r="A15" s="188"/>
      <c r="B15" s="319"/>
      <c r="C15" s="319"/>
      <c r="D15" s="319"/>
      <c r="E15" s="319"/>
      <c r="F15" s="319"/>
      <c r="G15" s="319"/>
      <c r="H15" s="319"/>
      <c r="I15" s="319"/>
      <c r="J15" s="319"/>
    </row>
    <row r="16" spans="1:10" ht="12.75">
      <c r="A16" s="188"/>
      <c r="B16" s="319"/>
      <c r="C16" s="319"/>
      <c r="D16" s="319"/>
      <c r="E16" s="319"/>
      <c r="F16" s="319"/>
      <c r="G16" s="319"/>
      <c r="H16" s="319"/>
      <c r="I16" s="319"/>
      <c r="J16" s="319"/>
    </row>
    <row r="17" spans="1:10" ht="12.75">
      <c r="A17" s="188"/>
      <c r="B17" s="106"/>
      <c r="C17" s="106"/>
      <c r="D17" s="106"/>
      <c r="E17" s="106"/>
      <c r="F17" s="106"/>
      <c r="G17" s="106"/>
      <c r="H17" s="106"/>
      <c r="I17" s="106"/>
      <c r="J17" s="106"/>
    </row>
    <row r="18" spans="1:10" ht="12.75">
      <c r="A18" s="188"/>
      <c r="B18" s="318" t="s">
        <v>211</v>
      </c>
      <c r="C18" s="319"/>
      <c r="D18" s="319"/>
      <c r="E18" s="319"/>
      <c r="F18" s="319"/>
      <c r="G18" s="319"/>
      <c r="H18" s="319"/>
      <c r="I18" s="319"/>
      <c r="J18" s="319"/>
    </row>
    <row r="19" spans="1:10" ht="12.75">
      <c r="A19" s="188"/>
      <c r="B19" s="319"/>
      <c r="C19" s="319"/>
      <c r="D19" s="319"/>
      <c r="E19" s="319"/>
      <c r="F19" s="319"/>
      <c r="G19" s="319"/>
      <c r="H19" s="319"/>
      <c r="I19" s="319"/>
      <c r="J19" s="319"/>
    </row>
    <row r="20" spans="1:3" ht="12.75">
      <c r="A20" s="188"/>
      <c r="B20" s="189"/>
      <c r="C20" s="189"/>
    </row>
    <row r="21" spans="1:3" ht="12.75">
      <c r="A21" s="188"/>
      <c r="B21" s="189"/>
      <c r="C21" s="189"/>
    </row>
    <row r="22" spans="1:3" ht="13.5" customHeight="1">
      <c r="A22" s="188" t="s">
        <v>70</v>
      </c>
      <c r="B22" s="189" t="s">
        <v>8</v>
      </c>
      <c r="C22" s="189"/>
    </row>
    <row r="23" spans="1:3" ht="12.75">
      <c r="A23" s="188"/>
      <c r="B23" s="189"/>
      <c r="C23" s="189"/>
    </row>
    <row r="24" spans="1:10" ht="12.75">
      <c r="A24" s="188"/>
      <c r="B24" s="318" t="s">
        <v>212</v>
      </c>
      <c r="C24" s="319"/>
      <c r="D24" s="319"/>
      <c r="E24" s="319"/>
      <c r="F24" s="319"/>
      <c r="G24" s="319"/>
      <c r="H24" s="319"/>
      <c r="I24" s="319"/>
      <c r="J24" s="319"/>
    </row>
    <row r="25" spans="1:10" ht="12.75">
      <c r="A25" s="188"/>
      <c r="B25" s="106"/>
      <c r="C25" s="106"/>
      <c r="D25" s="106"/>
      <c r="E25" s="106"/>
      <c r="F25" s="106"/>
      <c r="G25" s="106"/>
      <c r="H25" s="106"/>
      <c r="I25" s="106"/>
      <c r="J25" s="106"/>
    </row>
    <row r="26" spans="1:3" ht="12.75">
      <c r="A26" s="188"/>
      <c r="B26" s="189"/>
      <c r="C26" s="189"/>
    </row>
    <row r="27" spans="1:3" ht="12.75">
      <c r="A27" s="188" t="s">
        <v>71</v>
      </c>
      <c r="B27" s="189" t="s">
        <v>9</v>
      </c>
      <c r="C27" s="189"/>
    </row>
    <row r="28" spans="1:3" ht="12.75">
      <c r="A28" s="188"/>
      <c r="B28" s="189"/>
      <c r="C28" s="189"/>
    </row>
    <row r="29" spans="1:10" ht="24.75" customHeight="1">
      <c r="A29" s="188"/>
      <c r="B29" s="318" t="s">
        <v>280</v>
      </c>
      <c r="C29" s="319"/>
      <c r="D29" s="319"/>
      <c r="E29" s="319"/>
      <c r="F29" s="319"/>
      <c r="G29" s="319"/>
      <c r="H29" s="319"/>
      <c r="I29" s="319"/>
      <c r="J29" s="319"/>
    </row>
    <row r="30" spans="1:3" ht="12.75">
      <c r="A30" s="188"/>
      <c r="C30" s="189"/>
    </row>
    <row r="31" spans="1:3" ht="12.75">
      <c r="A31" s="188"/>
      <c r="B31" s="189"/>
      <c r="C31" s="189"/>
    </row>
    <row r="32" spans="1:3" ht="12.75">
      <c r="A32" s="188" t="s">
        <v>72</v>
      </c>
      <c r="B32" s="189" t="s">
        <v>10</v>
      </c>
      <c r="C32" s="189"/>
    </row>
    <row r="33" spans="1:3" ht="12.75">
      <c r="A33" s="188"/>
      <c r="B33" s="189"/>
      <c r="C33" s="189"/>
    </row>
    <row r="34" spans="1:10" ht="12.75">
      <c r="A34" s="188"/>
      <c r="B34" s="318" t="s">
        <v>253</v>
      </c>
      <c r="C34" s="319"/>
      <c r="D34" s="319"/>
      <c r="E34" s="319"/>
      <c r="F34" s="319"/>
      <c r="G34" s="319"/>
      <c r="H34" s="319"/>
      <c r="I34" s="319"/>
      <c r="J34" s="319"/>
    </row>
    <row r="35" spans="1:10" ht="12.75">
      <c r="A35" s="188"/>
      <c r="B35" s="319"/>
      <c r="C35" s="319"/>
      <c r="D35" s="319"/>
      <c r="E35" s="319"/>
      <c r="F35" s="319"/>
      <c r="G35" s="319"/>
      <c r="H35" s="319"/>
      <c r="I35" s="319"/>
      <c r="J35" s="319"/>
    </row>
    <row r="36" spans="1:10" ht="12.75">
      <c r="A36" s="188"/>
      <c r="B36" s="106"/>
      <c r="C36" s="106"/>
      <c r="D36" s="106"/>
      <c r="E36" s="106"/>
      <c r="F36" s="106"/>
      <c r="G36" s="106"/>
      <c r="H36" s="106"/>
      <c r="I36" s="106"/>
      <c r="J36" s="106"/>
    </row>
    <row r="37" spans="1:3" ht="12.75">
      <c r="A37" s="188"/>
      <c r="C37" s="189"/>
    </row>
    <row r="38" spans="1:3" ht="12.75">
      <c r="A38" s="191" t="s">
        <v>73</v>
      </c>
      <c r="B38" s="189" t="s">
        <v>11</v>
      </c>
      <c r="C38" s="189"/>
    </row>
    <row r="39" spans="1:3" ht="12.75">
      <c r="A39" s="188"/>
      <c r="B39" s="189"/>
      <c r="C39" s="189"/>
    </row>
    <row r="40" spans="1:3" ht="12.75">
      <c r="A40" s="188"/>
      <c r="B40" s="4" t="s">
        <v>124</v>
      </c>
      <c r="C40" s="189"/>
    </row>
    <row r="41" spans="1:3" ht="12.75">
      <c r="A41" s="188"/>
      <c r="B41" s="189"/>
      <c r="C41" s="189"/>
    </row>
    <row r="42" spans="1:3" ht="12.75">
      <c r="A42" s="188"/>
      <c r="B42" s="189"/>
      <c r="C42" s="189"/>
    </row>
    <row r="43" spans="1:3" ht="12.75">
      <c r="A43" s="188" t="s">
        <v>74</v>
      </c>
      <c r="B43" s="189" t="s">
        <v>2</v>
      </c>
      <c r="C43" s="189"/>
    </row>
    <row r="44" spans="1:3" ht="12.75">
      <c r="A44" s="188"/>
      <c r="B44" s="189"/>
      <c r="C44" s="189"/>
    </row>
    <row r="45" spans="1:10" ht="12.75">
      <c r="A45" s="188"/>
      <c r="B45" s="315" t="s">
        <v>259</v>
      </c>
      <c r="C45" s="316"/>
      <c r="D45" s="316"/>
      <c r="E45" s="316"/>
      <c r="F45" s="316"/>
      <c r="G45" s="316"/>
      <c r="H45" s="316"/>
      <c r="I45" s="316"/>
      <c r="J45" s="316"/>
    </row>
    <row r="46" spans="1:10" ht="12.75">
      <c r="A46" s="188"/>
      <c r="B46" s="316"/>
      <c r="C46" s="316"/>
      <c r="D46" s="316"/>
      <c r="E46" s="316"/>
      <c r="F46" s="316"/>
      <c r="G46" s="316"/>
      <c r="H46" s="316"/>
      <c r="I46" s="316"/>
      <c r="J46" s="316"/>
    </row>
    <row r="47" spans="1:10" ht="12.75">
      <c r="A47" s="188"/>
      <c r="B47" s="106"/>
      <c r="C47" s="106"/>
      <c r="D47" s="106"/>
      <c r="E47" s="106"/>
      <c r="F47" s="106"/>
      <c r="G47" s="106"/>
      <c r="H47" s="106"/>
      <c r="I47" s="106"/>
      <c r="J47" s="106"/>
    </row>
    <row r="48" spans="1:10" ht="12.75">
      <c r="A48" s="188"/>
      <c r="B48" s="318" t="s">
        <v>260</v>
      </c>
      <c r="C48" s="319"/>
      <c r="D48" s="319"/>
      <c r="E48" s="319"/>
      <c r="F48" s="319"/>
      <c r="G48" s="319"/>
      <c r="H48" s="319"/>
      <c r="I48" s="319"/>
      <c r="J48" s="319"/>
    </row>
    <row r="49" spans="1:10" ht="12.75">
      <c r="A49" s="188"/>
      <c r="B49" s="318"/>
      <c r="C49" s="319"/>
      <c r="D49" s="319"/>
      <c r="E49" s="319"/>
      <c r="F49" s="319"/>
      <c r="G49" s="319"/>
      <c r="H49" s="319"/>
      <c r="I49" s="319"/>
      <c r="J49" s="319"/>
    </row>
    <row r="50" spans="1:10" ht="12.75">
      <c r="A50" s="188"/>
      <c r="B50" s="319"/>
      <c r="C50" s="319"/>
      <c r="D50" s="319"/>
      <c r="E50" s="319"/>
      <c r="F50" s="319"/>
      <c r="G50" s="319"/>
      <c r="H50" s="319"/>
      <c r="I50" s="319"/>
      <c r="J50" s="319"/>
    </row>
    <row r="51" spans="1:10" ht="12.75">
      <c r="A51" s="188"/>
      <c r="B51" s="106"/>
      <c r="C51" s="106"/>
      <c r="D51" s="106"/>
      <c r="E51" s="106"/>
      <c r="F51" s="106"/>
      <c r="G51" s="106"/>
      <c r="H51" s="106"/>
      <c r="I51" s="106"/>
      <c r="J51" s="106"/>
    </row>
    <row r="52" spans="1:10" ht="12.75" customHeight="1">
      <c r="A52" s="188"/>
      <c r="B52" s="318" t="s">
        <v>143</v>
      </c>
      <c r="C52" s="319"/>
      <c r="D52" s="319"/>
      <c r="E52" s="319"/>
      <c r="F52" s="319"/>
      <c r="G52" s="319"/>
      <c r="H52" s="319"/>
      <c r="I52" s="319"/>
      <c r="J52" s="319"/>
    </row>
    <row r="53" spans="1:10" ht="12.75">
      <c r="A53" s="188"/>
      <c r="B53" s="319"/>
      <c r="C53" s="319"/>
      <c r="D53" s="319"/>
      <c r="E53" s="319"/>
      <c r="F53" s="319"/>
      <c r="G53" s="319"/>
      <c r="H53" s="319"/>
      <c r="I53" s="319"/>
      <c r="J53" s="319"/>
    </row>
    <row r="54" spans="1:3" ht="12.75">
      <c r="A54" s="188"/>
      <c r="B54" s="189"/>
      <c r="C54" s="189"/>
    </row>
    <row r="55" spans="1:3" ht="12.75">
      <c r="A55" s="188"/>
      <c r="B55" s="189"/>
      <c r="C55" s="189"/>
    </row>
    <row r="56" spans="1:5" ht="12.75">
      <c r="A56" s="191" t="s">
        <v>75</v>
      </c>
      <c r="B56" s="189" t="s">
        <v>12</v>
      </c>
      <c r="C56" s="189"/>
      <c r="E56" s="192"/>
    </row>
    <row r="57" spans="1:3" ht="12.75">
      <c r="A57" s="188"/>
      <c r="B57" s="189"/>
      <c r="C57" s="189"/>
    </row>
    <row r="58" spans="1:10" ht="12.75">
      <c r="A58" s="188"/>
      <c r="B58" s="318" t="s">
        <v>269</v>
      </c>
      <c r="C58" s="319"/>
      <c r="D58" s="319"/>
      <c r="E58" s="319"/>
      <c r="F58" s="319"/>
      <c r="G58" s="319"/>
      <c r="H58" s="319"/>
      <c r="I58" s="319"/>
      <c r="J58" s="319"/>
    </row>
    <row r="59" spans="1:3" ht="12.75">
      <c r="A59" s="188"/>
      <c r="C59" s="189"/>
    </row>
    <row r="60" spans="1:2" ht="12.75">
      <c r="A60" s="188"/>
      <c r="B60" s="189"/>
    </row>
    <row r="61" spans="1:9" ht="12.75">
      <c r="A61" s="188" t="s">
        <v>76</v>
      </c>
      <c r="B61" s="193" t="s">
        <v>3</v>
      </c>
      <c r="C61" s="189"/>
      <c r="E61" s="144"/>
      <c r="F61" s="144"/>
      <c r="G61" s="144"/>
      <c r="H61" s="144"/>
      <c r="I61" s="144"/>
    </row>
    <row r="62" spans="1:9" ht="12.75">
      <c r="A62" s="188"/>
      <c r="B62" s="193"/>
      <c r="C62" s="189"/>
      <c r="E62" s="144"/>
      <c r="F62" s="144"/>
      <c r="G62" s="144"/>
      <c r="H62" s="144"/>
      <c r="I62" s="144"/>
    </row>
    <row r="63" spans="1:9" ht="12.75">
      <c r="A63" s="191"/>
      <c r="B63" s="4" t="s">
        <v>114</v>
      </c>
      <c r="C63" s="189"/>
      <c r="E63" s="144"/>
      <c r="F63" s="144"/>
      <c r="G63" s="144"/>
      <c r="H63" s="144"/>
      <c r="I63" s="144"/>
    </row>
    <row r="64" spans="1:9" ht="12.75">
      <c r="A64" s="191"/>
      <c r="C64" s="189"/>
      <c r="E64" s="144"/>
      <c r="F64" s="144"/>
      <c r="G64" s="144"/>
      <c r="H64" s="144"/>
      <c r="I64" s="144"/>
    </row>
    <row r="65" spans="1:9" ht="12.75">
      <c r="A65" s="191"/>
      <c r="B65" s="4" t="s">
        <v>105</v>
      </c>
      <c r="C65" s="189"/>
      <c r="E65" s="144"/>
      <c r="F65" s="144"/>
      <c r="G65" s="144"/>
      <c r="H65" s="144"/>
      <c r="I65" s="144"/>
    </row>
    <row r="66" spans="1:9" ht="12.75">
      <c r="A66" s="191"/>
      <c r="C66" s="189"/>
      <c r="E66" s="144"/>
      <c r="F66" s="144"/>
      <c r="G66" s="144"/>
      <c r="H66" s="144"/>
      <c r="I66" s="144"/>
    </row>
    <row r="67" spans="1:9" ht="12.75">
      <c r="A67" s="191"/>
      <c r="C67" s="189"/>
      <c r="D67" s="4" t="s">
        <v>106</v>
      </c>
      <c r="E67" s="194" t="s">
        <v>221</v>
      </c>
      <c r="F67" s="144"/>
      <c r="G67" s="144"/>
      <c r="H67" s="144"/>
      <c r="I67" s="144"/>
    </row>
    <row r="68" spans="1:9" ht="12.75">
      <c r="A68" s="191"/>
      <c r="C68" s="189"/>
      <c r="E68" s="144"/>
      <c r="F68" s="144"/>
      <c r="G68" s="144"/>
      <c r="H68" s="144"/>
      <c r="I68" s="144"/>
    </row>
    <row r="69" spans="1:9" ht="12.75">
      <c r="A69" s="191"/>
      <c r="C69" s="189"/>
      <c r="D69" s="4" t="s">
        <v>107</v>
      </c>
      <c r="E69" s="194" t="s">
        <v>125</v>
      </c>
      <c r="F69" s="144"/>
      <c r="G69" s="144"/>
      <c r="H69" s="144"/>
      <c r="I69" s="144"/>
    </row>
    <row r="70" spans="1:9" ht="12.75">
      <c r="A70" s="191"/>
      <c r="C70" s="189"/>
      <c r="E70" s="144"/>
      <c r="F70" s="144"/>
      <c r="G70" s="144"/>
      <c r="H70" s="144"/>
      <c r="I70" s="144"/>
    </row>
    <row r="71" spans="1:9" ht="12.75">
      <c r="A71" s="191"/>
      <c r="C71" s="189"/>
      <c r="D71" s="4" t="s">
        <v>108</v>
      </c>
      <c r="E71" s="194" t="s">
        <v>150</v>
      </c>
      <c r="F71" s="144"/>
      <c r="G71" s="144"/>
      <c r="H71" s="144"/>
      <c r="I71" s="144"/>
    </row>
    <row r="72" spans="1:9" ht="12.75">
      <c r="A72" s="191"/>
      <c r="B72" s="189"/>
      <c r="C72" s="189"/>
      <c r="E72" s="194"/>
      <c r="F72" s="144"/>
      <c r="G72" s="144"/>
      <c r="H72" s="144"/>
      <c r="I72" s="144"/>
    </row>
    <row r="73" spans="1:9" ht="12.75">
      <c r="A73" s="191"/>
      <c r="B73" s="189"/>
      <c r="C73" s="189"/>
      <c r="E73" s="194"/>
      <c r="F73" s="144"/>
      <c r="G73" s="144"/>
      <c r="H73" s="144"/>
      <c r="I73" s="144"/>
    </row>
    <row r="74" spans="1:10" ht="13.5" thickBot="1">
      <c r="A74" s="191"/>
      <c r="B74" s="189"/>
      <c r="C74" s="189"/>
      <c r="E74" s="317" t="s">
        <v>20</v>
      </c>
      <c r="F74" s="317"/>
      <c r="G74" s="317"/>
      <c r="H74" s="317"/>
      <c r="I74" s="317"/>
      <c r="J74" s="317"/>
    </row>
    <row r="75" spans="1:10" ht="12.75">
      <c r="A75" s="191"/>
      <c r="B75" s="189"/>
      <c r="C75" s="189"/>
      <c r="E75" s="212"/>
      <c r="F75" s="212"/>
      <c r="G75" s="212"/>
      <c r="H75" s="212"/>
      <c r="I75" s="212"/>
      <c r="J75" s="212"/>
    </row>
    <row r="76" spans="1:10" ht="12.75">
      <c r="A76" s="191"/>
      <c r="B76" s="189"/>
      <c r="C76" s="189"/>
      <c r="D76" s="12"/>
      <c r="E76" s="244" t="s">
        <v>5</v>
      </c>
      <c r="F76" s="244" t="s">
        <v>4</v>
      </c>
      <c r="G76" s="244" t="s">
        <v>110</v>
      </c>
      <c r="H76" s="244"/>
      <c r="I76" s="244" t="s">
        <v>117</v>
      </c>
      <c r="J76" s="244" t="s">
        <v>113</v>
      </c>
    </row>
    <row r="77" spans="1:10" ht="12.75">
      <c r="A77" s="191"/>
      <c r="B77" s="189"/>
      <c r="C77" s="189"/>
      <c r="D77" s="12"/>
      <c r="E77" s="244" t="s">
        <v>109</v>
      </c>
      <c r="F77" s="244" t="s">
        <v>109</v>
      </c>
      <c r="G77" s="244"/>
      <c r="H77" s="244"/>
      <c r="I77" s="244"/>
      <c r="J77" s="244"/>
    </row>
    <row r="78" spans="1:10" ht="12.75">
      <c r="A78" s="191"/>
      <c r="B78" s="189"/>
      <c r="C78" s="189"/>
      <c r="D78" s="12"/>
      <c r="E78" s="244" t="s">
        <v>22</v>
      </c>
      <c r="F78" s="244" t="s">
        <v>22</v>
      </c>
      <c r="G78" s="244" t="s">
        <v>22</v>
      </c>
      <c r="H78" s="244"/>
      <c r="I78" s="244" t="s">
        <v>22</v>
      </c>
      <c r="J78" s="244" t="s">
        <v>22</v>
      </c>
    </row>
    <row r="79" spans="1:10" ht="12.75">
      <c r="A79" s="191"/>
      <c r="B79" s="189"/>
      <c r="C79" s="189"/>
      <c r="D79" s="12"/>
      <c r="E79" s="244"/>
      <c r="F79" s="244"/>
      <c r="G79" s="244"/>
      <c r="H79" s="244"/>
      <c r="I79" s="244"/>
      <c r="J79" s="244"/>
    </row>
    <row r="80" spans="1:10" ht="12.75">
      <c r="A80" s="191"/>
      <c r="B80" s="189"/>
      <c r="C80" s="189"/>
      <c r="D80" s="12" t="s">
        <v>6</v>
      </c>
      <c r="E80" s="196">
        <v>227</v>
      </c>
      <c r="F80" s="196">
        <v>351675</v>
      </c>
      <c r="G80" s="196">
        <v>0</v>
      </c>
      <c r="H80" s="196"/>
      <c r="I80" s="196">
        <v>0</v>
      </c>
      <c r="J80" s="196">
        <f>SUM(E80:I80)</f>
        <v>351902</v>
      </c>
    </row>
    <row r="81" spans="1:10" ht="12.75">
      <c r="A81" s="191"/>
      <c r="B81" s="189"/>
      <c r="C81" s="189"/>
      <c r="D81" s="12" t="s">
        <v>111</v>
      </c>
      <c r="E81" s="197">
        <v>119599</v>
      </c>
      <c r="F81" s="197">
        <v>157893</v>
      </c>
      <c r="G81" s="197">
        <v>19834</v>
      </c>
      <c r="H81" s="198"/>
      <c r="I81" s="198">
        <v>-297326</v>
      </c>
      <c r="J81" s="196">
        <f>SUM(E81:I81)</f>
        <v>0</v>
      </c>
    </row>
    <row r="82" spans="1:10" ht="12.75">
      <c r="A82" s="191"/>
      <c r="B82" s="189"/>
      <c r="C82" s="189"/>
      <c r="D82" s="12" t="s">
        <v>112</v>
      </c>
      <c r="E82" s="199">
        <f>+E80+E81</f>
        <v>119826</v>
      </c>
      <c r="F82" s="199">
        <f>+F80+F81</f>
        <v>509568</v>
      </c>
      <c r="G82" s="199">
        <f>+G80+G81</f>
        <v>19834</v>
      </c>
      <c r="H82" s="199"/>
      <c r="I82" s="199">
        <f>+I80+I81</f>
        <v>-297326</v>
      </c>
      <c r="J82" s="199">
        <f>SUM(E82:I82)</f>
        <v>351902</v>
      </c>
    </row>
    <row r="83" spans="1:10" ht="12.75">
      <c r="A83" s="191"/>
      <c r="B83" s="189"/>
      <c r="C83" s="189"/>
      <c r="D83" s="12"/>
      <c r="E83" s="196"/>
      <c r="F83" s="196"/>
      <c r="G83" s="196"/>
      <c r="H83" s="196"/>
      <c r="I83" s="196"/>
      <c r="J83" s="196"/>
    </row>
    <row r="84" spans="1:10" ht="12.75">
      <c r="A84" s="191"/>
      <c r="B84" s="189"/>
      <c r="C84" s="189"/>
      <c r="D84" s="12" t="s">
        <v>36</v>
      </c>
      <c r="E84" s="196">
        <v>4600</v>
      </c>
      <c r="F84" s="196">
        <v>17671</v>
      </c>
      <c r="G84" s="196">
        <v>9181</v>
      </c>
      <c r="H84" s="196"/>
      <c r="I84" s="196">
        <v>-8950</v>
      </c>
      <c r="J84" s="196">
        <f>SUM(E84:I84)</f>
        <v>22502</v>
      </c>
    </row>
    <row r="85" spans="1:4" ht="12.75">
      <c r="A85" s="191"/>
      <c r="B85" s="189"/>
      <c r="C85" s="189"/>
      <c r="D85" s="12"/>
    </row>
    <row r="86" spans="1:10" ht="12.75">
      <c r="A86" s="191"/>
      <c r="B86" s="189"/>
      <c r="C86" s="189"/>
      <c r="D86" s="12" t="s">
        <v>65</v>
      </c>
      <c r="E86" s="196">
        <v>3172</v>
      </c>
      <c r="F86" s="196">
        <v>12538</v>
      </c>
      <c r="G86" s="196">
        <v>5555</v>
      </c>
      <c r="H86" s="196"/>
      <c r="I86" s="196">
        <v>-5106</v>
      </c>
      <c r="J86" s="196">
        <f>SUM(E86:I86)</f>
        <v>16159</v>
      </c>
    </row>
    <row r="87" spans="1:10" ht="12.75">
      <c r="A87" s="191"/>
      <c r="B87" s="189"/>
      <c r="C87" s="189"/>
      <c r="E87" s="144"/>
      <c r="F87" s="144"/>
      <c r="G87" s="144"/>
      <c r="H87" s="144"/>
      <c r="I87" s="144"/>
      <c r="J87" s="144"/>
    </row>
    <row r="88" spans="5:9" ht="12.75">
      <c r="E88" s="144"/>
      <c r="F88" s="144"/>
      <c r="G88" s="144"/>
      <c r="H88" s="144"/>
      <c r="I88" s="144"/>
    </row>
    <row r="89" spans="1:3" ht="12.75">
      <c r="A89" s="191" t="s">
        <v>77</v>
      </c>
      <c r="B89" s="189" t="s">
        <v>13</v>
      </c>
      <c r="C89" s="189"/>
    </row>
    <row r="90" spans="1:3" ht="12.75">
      <c r="A90" s="188"/>
      <c r="B90" s="189"/>
      <c r="C90" s="189"/>
    </row>
    <row r="91" spans="1:10" ht="12.75">
      <c r="A91" s="188"/>
      <c r="B91" s="318" t="s">
        <v>160</v>
      </c>
      <c r="C91" s="319"/>
      <c r="D91" s="319"/>
      <c r="E91" s="319"/>
      <c r="F91" s="319"/>
      <c r="G91" s="319"/>
      <c r="H91" s="319"/>
      <c r="I91" s="319"/>
      <c r="J91" s="319"/>
    </row>
    <row r="92" spans="1:10" ht="12.75">
      <c r="A92" s="188"/>
      <c r="B92" s="105"/>
      <c r="C92" s="105"/>
      <c r="D92" s="105"/>
      <c r="E92" s="105"/>
      <c r="F92" s="105"/>
      <c r="G92" s="105"/>
      <c r="H92" s="105"/>
      <c r="I92" s="105"/>
      <c r="J92" s="105"/>
    </row>
    <row r="93" spans="1:3" ht="12.75">
      <c r="A93" s="188"/>
      <c r="B93" s="189"/>
      <c r="C93" s="189"/>
    </row>
    <row r="94" spans="1:4" ht="12.75">
      <c r="A94" s="188" t="s">
        <v>78</v>
      </c>
      <c r="B94" s="189" t="s">
        <v>14</v>
      </c>
      <c r="D94" s="189"/>
    </row>
    <row r="95" spans="1:9" ht="12.75">
      <c r="A95" s="188"/>
      <c r="B95" s="48"/>
      <c r="C95" s="12"/>
      <c r="D95" s="48"/>
      <c r="E95" s="12"/>
      <c r="F95" s="12"/>
      <c r="G95" s="12"/>
      <c r="H95" s="12"/>
      <c r="I95" s="12"/>
    </row>
    <row r="96" spans="1:10" ht="12.75">
      <c r="A96" s="188"/>
      <c r="B96" s="12" t="s">
        <v>241</v>
      </c>
      <c r="C96" s="299"/>
      <c r="D96" s="300"/>
      <c r="E96" s="299"/>
      <c r="F96" s="299"/>
      <c r="G96" s="299"/>
      <c r="H96" s="299"/>
      <c r="I96" s="299"/>
      <c r="J96" s="254"/>
    </row>
    <row r="97" spans="1:4" ht="12.75">
      <c r="A97" s="188"/>
      <c r="B97" s="200"/>
      <c r="D97" s="189"/>
    </row>
    <row r="98" spans="1:4" ht="12.75">
      <c r="A98" s="188"/>
      <c r="D98" s="189"/>
    </row>
    <row r="99" spans="1:3" ht="12.75">
      <c r="A99" s="201" t="s">
        <v>79</v>
      </c>
      <c r="B99" s="189" t="s">
        <v>15</v>
      </c>
      <c r="C99" s="189"/>
    </row>
    <row r="100" spans="1:3" ht="12.75">
      <c r="A100" s="188"/>
      <c r="B100" s="189"/>
      <c r="C100" s="189"/>
    </row>
    <row r="101" spans="1:10" ht="16.5" customHeight="1">
      <c r="A101" s="188"/>
      <c r="B101" s="318" t="s">
        <v>254</v>
      </c>
      <c r="C101" s="319"/>
      <c r="D101" s="319"/>
      <c r="E101" s="319"/>
      <c r="F101" s="319"/>
      <c r="G101" s="319"/>
      <c r="H101" s="319"/>
      <c r="I101" s="319"/>
      <c r="J101" s="319"/>
    </row>
    <row r="102" spans="1:10" ht="22.5" customHeight="1">
      <c r="A102" s="188"/>
      <c r="B102" s="318"/>
      <c r="C102" s="319"/>
      <c r="D102" s="319"/>
      <c r="E102" s="319"/>
      <c r="F102" s="319"/>
      <c r="G102" s="319"/>
      <c r="H102" s="319"/>
      <c r="I102" s="319"/>
      <c r="J102" s="319"/>
    </row>
    <row r="103" spans="1:3" ht="12.75">
      <c r="A103" s="188"/>
      <c r="B103" s="189"/>
      <c r="C103" s="189"/>
    </row>
    <row r="104" spans="1:3" ht="12.75">
      <c r="A104" s="188"/>
      <c r="C104" s="189"/>
    </row>
    <row r="105" spans="1:3" ht="12.75">
      <c r="A105" s="188" t="s">
        <v>80</v>
      </c>
      <c r="B105" s="189" t="s">
        <v>16</v>
      </c>
      <c r="C105" s="189"/>
    </row>
    <row r="106" spans="1:3" ht="12.75">
      <c r="A106" s="188"/>
      <c r="B106" s="189"/>
      <c r="C106" s="189"/>
    </row>
    <row r="107" spans="1:10" ht="40.5" customHeight="1">
      <c r="A107" s="188"/>
      <c r="B107" s="318" t="s">
        <v>266</v>
      </c>
      <c r="C107" s="319"/>
      <c r="D107" s="319"/>
      <c r="E107" s="319"/>
      <c r="F107" s="319"/>
      <c r="G107" s="319"/>
      <c r="H107" s="319"/>
      <c r="I107" s="319"/>
      <c r="J107" s="319"/>
    </row>
    <row r="108" spans="1:10" ht="12.75">
      <c r="A108" s="188"/>
      <c r="B108" s="318"/>
      <c r="C108" s="319"/>
      <c r="D108" s="319"/>
      <c r="E108" s="319"/>
      <c r="F108" s="319"/>
      <c r="G108" s="319"/>
      <c r="H108" s="319"/>
      <c r="I108" s="319"/>
      <c r="J108" s="319"/>
    </row>
    <row r="109" spans="1:3" ht="12.75">
      <c r="A109" s="188"/>
      <c r="C109" s="189"/>
    </row>
    <row r="110" spans="1:10" ht="12.75">
      <c r="A110" s="188"/>
      <c r="B110" s="315" t="s">
        <v>255</v>
      </c>
      <c r="C110" s="316"/>
      <c r="D110" s="316"/>
      <c r="E110" s="316"/>
      <c r="F110" s="316"/>
      <c r="G110" s="316"/>
      <c r="H110" s="316"/>
      <c r="I110" s="316"/>
      <c r="J110" s="316"/>
    </row>
    <row r="111" spans="1:10" ht="12.75">
      <c r="A111" s="188"/>
      <c r="B111" s="106"/>
      <c r="C111" s="106"/>
      <c r="D111" s="106"/>
      <c r="E111" s="106"/>
      <c r="F111" s="106"/>
      <c r="G111" s="106"/>
      <c r="H111" s="106"/>
      <c r="I111" s="106"/>
      <c r="J111" s="106"/>
    </row>
    <row r="112" ht="12.75">
      <c r="A112" s="188"/>
    </row>
    <row r="113" spans="1:10" ht="15" customHeight="1">
      <c r="A113" s="240" t="s">
        <v>126</v>
      </c>
      <c r="B113" s="241" t="s">
        <v>147</v>
      </c>
      <c r="C113" s="242"/>
      <c r="D113" s="242"/>
      <c r="E113" s="242"/>
      <c r="F113" s="242"/>
      <c r="G113" s="242"/>
      <c r="H113" s="242"/>
      <c r="I113" s="242"/>
      <c r="J113" s="242"/>
    </row>
    <row r="114" ht="12.75">
      <c r="A114" s="188"/>
    </row>
    <row r="115" spans="1:3" ht="12.75">
      <c r="A115" s="188" t="s">
        <v>81</v>
      </c>
      <c r="B115" s="189" t="s">
        <v>17</v>
      </c>
      <c r="C115" s="189"/>
    </row>
    <row r="116" ht="12.75">
      <c r="C116" s="189"/>
    </row>
    <row r="117" spans="2:10" ht="55.5" customHeight="1">
      <c r="B117" s="320" t="s">
        <v>283</v>
      </c>
      <c r="C117" s="321"/>
      <c r="D117" s="321"/>
      <c r="E117" s="321"/>
      <c r="F117" s="321"/>
      <c r="G117" s="321"/>
      <c r="H117" s="321"/>
      <c r="I117" s="321"/>
      <c r="J117" s="321"/>
    </row>
    <row r="118" ht="13.5" customHeight="1">
      <c r="C118" s="189"/>
    </row>
    <row r="119" spans="2:10" ht="40.5" customHeight="1">
      <c r="B119" s="320" t="s">
        <v>284</v>
      </c>
      <c r="C119" s="321"/>
      <c r="D119" s="321"/>
      <c r="E119" s="321"/>
      <c r="F119" s="321"/>
      <c r="G119" s="321"/>
      <c r="H119" s="321"/>
      <c r="I119" s="321"/>
      <c r="J119" s="321"/>
    </row>
    <row r="120" ht="13.5" customHeight="1">
      <c r="C120" s="189"/>
    </row>
    <row r="121" ht="12.75">
      <c r="C121" s="189"/>
    </row>
    <row r="122" spans="1:3" ht="12.75">
      <c r="A122" s="188" t="s">
        <v>82</v>
      </c>
      <c r="B122" s="189" t="s">
        <v>261</v>
      </c>
      <c r="C122" s="189"/>
    </row>
    <row r="123" ht="12.75">
      <c r="C123" s="189"/>
    </row>
    <row r="124" spans="2:10" ht="18" customHeight="1">
      <c r="B124" s="255"/>
      <c r="C124" s="269"/>
      <c r="D124" s="270"/>
      <c r="E124" s="271"/>
      <c r="F124" s="279" t="s">
        <v>262</v>
      </c>
      <c r="G124" s="326" t="s">
        <v>249</v>
      </c>
      <c r="H124" s="327"/>
      <c r="I124" s="279" t="s">
        <v>206</v>
      </c>
      <c r="J124" s="279" t="s">
        <v>206</v>
      </c>
    </row>
    <row r="125" spans="2:10" ht="12.75">
      <c r="B125" s="255"/>
      <c r="C125" s="277" t="s">
        <v>209</v>
      </c>
      <c r="D125" s="278"/>
      <c r="E125" s="257"/>
      <c r="F125" s="261"/>
      <c r="G125" s="296"/>
      <c r="H125" s="257"/>
      <c r="I125" s="261"/>
      <c r="J125" s="261"/>
    </row>
    <row r="126" spans="2:10" ht="12.75">
      <c r="B126" s="256"/>
      <c r="C126" s="258"/>
      <c r="D126" s="272"/>
      <c r="E126" s="257"/>
      <c r="F126" s="261" t="s">
        <v>207</v>
      </c>
      <c r="G126" s="328" t="s">
        <v>207</v>
      </c>
      <c r="H126" s="329"/>
      <c r="I126" s="261" t="s">
        <v>207</v>
      </c>
      <c r="J126" s="261" t="s">
        <v>208</v>
      </c>
    </row>
    <row r="127" spans="2:10" ht="12.75">
      <c r="B127" s="256"/>
      <c r="C127" s="258"/>
      <c r="D127" s="272"/>
      <c r="E127" s="257"/>
      <c r="F127" s="268"/>
      <c r="G127" s="297"/>
      <c r="H127" s="257"/>
      <c r="I127" s="262"/>
      <c r="J127" s="262"/>
    </row>
    <row r="128" spans="2:10" ht="12.75">
      <c r="B128" s="256"/>
      <c r="C128" s="276" t="s">
        <v>6</v>
      </c>
      <c r="D128" s="272"/>
      <c r="E128" s="257"/>
      <c r="F128" s="264">
        <v>80162</v>
      </c>
      <c r="G128" s="295">
        <v>82160</v>
      </c>
      <c r="H128" s="259">
        <v>93396</v>
      </c>
      <c r="I128" s="263">
        <f>+F128-G128</f>
        <v>-1998</v>
      </c>
      <c r="J128" s="266">
        <f>+I128/G128</f>
        <v>-0.02431840311587147</v>
      </c>
    </row>
    <row r="129" spans="2:10" ht="12.75">
      <c r="B129" s="256"/>
      <c r="C129" s="276"/>
      <c r="D129" s="272"/>
      <c r="E129" s="257"/>
      <c r="F129" s="262"/>
      <c r="G129" s="272"/>
      <c r="H129" s="257"/>
      <c r="I129" s="262"/>
      <c r="J129" s="262"/>
    </row>
    <row r="130" spans="2:10" ht="12.75">
      <c r="B130" s="256"/>
      <c r="C130" s="276" t="s">
        <v>36</v>
      </c>
      <c r="D130" s="272"/>
      <c r="E130" s="257"/>
      <c r="F130" s="264">
        <v>4645</v>
      </c>
      <c r="G130" s="295">
        <v>3963</v>
      </c>
      <c r="H130" s="259">
        <v>6963</v>
      </c>
      <c r="I130" s="264">
        <f>+F130-G130</f>
        <v>682</v>
      </c>
      <c r="J130" s="266">
        <f>+I130/G130</f>
        <v>0.17209184960888216</v>
      </c>
    </row>
    <row r="131" spans="2:10" ht="12.75">
      <c r="B131" s="256"/>
      <c r="C131" s="276"/>
      <c r="D131" s="272"/>
      <c r="E131" s="257"/>
      <c r="F131" s="264"/>
      <c r="G131" s="295"/>
      <c r="H131" s="259"/>
      <c r="I131" s="264"/>
      <c r="J131" s="262"/>
    </row>
    <row r="132" spans="2:12" ht="12.75">
      <c r="B132" s="256"/>
      <c r="C132" s="276" t="s">
        <v>65</v>
      </c>
      <c r="D132" s="272"/>
      <c r="E132" s="257"/>
      <c r="F132" s="264">
        <v>3006</v>
      </c>
      <c r="G132" s="295">
        <v>2900</v>
      </c>
      <c r="H132" s="259">
        <v>5141</v>
      </c>
      <c r="I132" s="264">
        <f>+F132-G132</f>
        <v>106</v>
      </c>
      <c r="J132" s="266">
        <f>+I132/G132</f>
        <v>0.036551724137931035</v>
      </c>
      <c r="K132" s="12"/>
      <c r="L132" s="12"/>
    </row>
    <row r="133" spans="1:12" ht="12.75" customHeight="1">
      <c r="A133" s="188"/>
      <c r="C133" s="273"/>
      <c r="D133" s="274"/>
      <c r="E133" s="275"/>
      <c r="F133" s="265"/>
      <c r="G133" s="298"/>
      <c r="H133" s="260"/>
      <c r="I133" s="265"/>
      <c r="J133" s="267"/>
      <c r="K133" s="12"/>
      <c r="L133" s="12"/>
    </row>
    <row r="134" spans="3:12" ht="13.5" customHeight="1">
      <c r="C134" s="189"/>
      <c r="K134" s="12"/>
      <c r="L134" s="12"/>
    </row>
    <row r="135" spans="2:10" s="12" customFormat="1" ht="41.25" customHeight="1">
      <c r="B135" s="322" t="s">
        <v>282</v>
      </c>
      <c r="C135" s="323"/>
      <c r="D135" s="323"/>
      <c r="E135" s="323"/>
      <c r="F135" s="323"/>
      <c r="G135" s="323"/>
      <c r="H135" s="323"/>
      <c r="I135" s="323"/>
      <c r="J135" s="323"/>
    </row>
    <row r="136" spans="3:12" ht="12.75">
      <c r="C136" s="189"/>
      <c r="K136" s="12"/>
      <c r="L136" s="12"/>
    </row>
    <row r="137" spans="3:12" ht="12.75">
      <c r="C137" s="189"/>
      <c r="K137" s="12"/>
      <c r="L137" s="12"/>
    </row>
    <row r="138" spans="1:12" ht="12.75">
      <c r="A138" s="191" t="s">
        <v>83</v>
      </c>
      <c r="B138" s="189" t="s">
        <v>96</v>
      </c>
      <c r="C138" s="189"/>
      <c r="K138" s="12"/>
      <c r="L138" s="12"/>
    </row>
    <row r="139" spans="3:12" ht="12.75">
      <c r="C139" s="189"/>
      <c r="K139" s="12"/>
      <c r="L139" s="12"/>
    </row>
    <row r="140" spans="2:12" ht="4.5" customHeight="1">
      <c r="B140" s="318" t="s">
        <v>281</v>
      </c>
      <c r="C140" s="319"/>
      <c r="D140" s="319"/>
      <c r="E140" s="319"/>
      <c r="F140" s="319"/>
      <c r="G140" s="319"/>
      <c r="H140" s="319"/>
      <c r="I140" s="319"/>
      <c r="J140" s="319"/>
      <c r="K140" s="12"/>
      <c r="L140" s="12"/>
    </row>
    <row r="141" spans="2:12" ht="46.5" customHeight="1">
      <c r="B141" s="319"/>
      <c r="C141" s="319"/>
      <c r="D141" s="319"/>
      <c r="E141" s="319"/>
      <c r="F141" s="319"/>
      <c r="G141" s="319"/>
      <c r="H141" s="319"/>
      <c r="I141" s="319"/>
      <c r="J141" s="319"/>
      <c r="K141" s="12"/>
      <c r="L141" s="12"/>
    </row>
    <row r="142" spans="2:10" ht="12.75">
      <c r="B142" s="106"/>
      <c r="C142" s="106"/>
      <c r="D142" s="106"/>
      <c r="E142" s="106"/>
      <c r="F142" s="106"/>
      <c r="G142" s="106"/>
      <c r="H142" s="106"/>
      <c r="I142" s="106"/>
      <c r="J142" s="106"/>
    </row>
    <row r="143" spans="2:10" ht="12.75">
      <c r="B143" s="318" t="s">
        <v>285</v>
      </c>
      <c r="C143" s="319"/>
      <c r="D143" s="319"/>
      <c r="E143" s="319"/>
      <c r="F143" s="319"/>
      <c r="G143" s="319"/>
      <c r="H143" s="319"/>
      <c r="I143" s="319"/>
      <c r="J143" s="319"/>
    </row>
    <row r="144" spans="2:10" ht="12.75">
      <c r="B144" s="319"/>
      <c r="C144" s="319"/>
      <c r="D144" s="319"/>
      <c r="E144" s="319"/>
      <c r="F144" s="319"/>
      <c r="G144" s="319"/>
      <c r="H144" s="319"/>
      <c r="I144" s="319"/>
      <c r="J144" s="319"/>
    </row>
    <row r="145" spans="2:10" ht="12.75">
      <c r="B145" s="106"/>
      <c r="C145" s="106"/>
      <c r="D145" s="106"/>
      <c r="E145" s="106"/>
      <c r="F145" s="106"/>
      <c r="G145" s="106"/>
      <c r="H145" s="106"/>
      <c r="I145" s="106"/>
      <c r="J145" s="106"/>
    </row>
    <row r="146" ht="12.75">
      <c r="C146" s="189"/>
    </row>
    <row r="147" spans="1:10" ht="12.75">
      <c r="A147" s="188" t="s">
        <v>84</v>
      </c>
      <c r="B147" s="202" t="s">
        <v>97</v>
      </c>
      <c r="C147" s="48"/>
      <c r="D147" s="48"/>
      <c r="E147" s="12"/>
      <c r="F147" s="12"/>
      <c r="G147" s="12"/>
      <c r="H147" s="12"/>
      <c r="I147" s="12"/>
      <c r="J147" s="12"/>
    </row>
    <row r="148" spans="1:10" ht="12.75">
      <c r="A148" s="188"/>
      <c r="B148" s="188"/>
      <c r="C148" s="48"/>
      <c r="D148" s="48"/>
      <c r="E148" s="12"/>
      <c r="F148" s="12"/>
      <c r="G148" s="12"/>
      <c r="H148" s="12"/>
      <c r="I148" s="12"/>
      <c r="J148" s="12"/>
    </row>
    <row r="149" spans="1:10" ht="12.75">
      <c r="A149" s="188"/>
      <c r="B149" s="318" t="s">
        <v>222</v>
      </c>
      <c r="C149" s="319"/>
      <c r="D149" s="319"/>
      <c r="E149" s="319"/>
      <c r="F149" s="319"/>
      <c r="G149" s="319"/>
      <c r="H149" s="319"/>
      <c r="I149" s="319"/>
      <c r="J149" s="319"/>
    </row>
    <row r="150" spans="1:10" ht="12.75">
      <c r="A150" s="188"/>
      <c r="B150" s="106"/>
      <c r="C150" s="106"/>
      <c r="D150" s="106"/>
      <c r="E150" s="106"/>
      <c r="F150" s="106"/>
      <c r="G150" s="106"/>
      <c r="H150" s="106"/>
      <c r="I150" s="106"/>
      <c r="J150" s="106"/>
    </row>
    <row r="151" spans="1:10" ht="12.75">
      <c r="A151" s="188"/>
      <c r="B151" s="188"/>
      <c r="C151" s="48"/>
      <c r="D151" s="48"/>
      <c r="E151" s="12"/>
      <c r="F151" s="12"/>
      <c r="G151" s="12"/>
      <c r="H151" s="12"/>
      <c r="I151" s="12"/>
      <c r="J151" s="12"/>
    </row>
    <row r="152" spans="1:3" ht="12.75">
      <c r="A152" s="188" t="s">
        <v>85</v>
      </c>
      <c r="B152" s="189" t="s">
        <v>18</v>
      </c>
      <c r="C152" s="189"/>
    </row>
    <row r="153" spans="1:10" ht="13.5" thickBot="1">
      <c r="A153" s="188"/>
      <c r="B153" s="189"/>
      <c r="C153" s="189"/>
      <c r="F153" s="317" t="s">
        <v>19</v>
      </c>
      <c r="G153" s="317"/>
      <c r="H153" s="212"/>
      <c r="I153" s="317" t="s">
        <v>118</v>
      </c>
      <c r="J153" s="317"/>
    </row>
    <row r="154" spans="1:10" ht="3.75" customHeight="1">
      <c r="A154" s="188"/>
      <c r="B154" s="189"/>
      <c r="C154" s="189"/>
      <c r="F154" s="144"/>
      <c r="G154" s="144"/>
      <c r="H154" s="214"/>
      <c r="I154" s="144"/>
      <c r="J154" s="144"/>
    </row>
    <row r="155" spans="1:10" ht="12.75">
      <c r="A155" s="188"/>
      <c r="B155" s="189"/>
      <c r="C155" s="189"/>
      <c r="F155" s="227" t="s">
        <v>21</v>
      </c>
      <c r="G155" s="226" t="s">
        <v>21</v>
      </c>
      <c r="H155" s="228"/>
      <c r="I155" s="227" t="s">
        <v>197</v>
      </c>
      <c r="J155" s="226" t="s">
        <v>197</v>
      </c>
    </row>
    <row r="156" spans="1:10" ht="12.75">
      <c r="A156" s="188"/>
      <c r="B156" s="189"/>
      <c r="C156" s="189"/>
      <c r="F156" s="227" t="s">
        <v>196</v>
      </c>
      <c r="G156" s="226" t="s">
        <v>196</v>
      </c>
      <c r="H156" s="228"/>
      <c r="I156" s="227" t="s">
        <v>196</v>
      </c>
      <c r="J156" s="226" t="s">
        <v>196</v>
      </c>
    </row>
    <row r="157" spans="2:10" ht="12.75">
      <c r="B157" s="189"/>
      <c r="C157" s="189"/>
      <c r="F157" s="227" t="s">
        <v>256</v>
      </c>
      <c r="G157" s="226" t="s">
        <v>149</v>
      </c>
      <c r="H157" s="228"/>
      <c r="I157" s="227" t="s">
        <v>256</v>
      </c>
      <c r="J157" s="226" t="s">
        <v>149</v>
      </c>
    </row>
    <row r="158" spans="2:10" ht="12.75">
      <c r="B158" s="189"/>
      <c r="C158" s="189"/>
      <c r="F158" s="195"/>
      <c r="G158" s="144"/>
      <c r="H158" s="214"/>
      <c r="I158" s="195"/>
      <c r="J158" s="144"/>
    </row>
    <row r="159" spans="1:10" ht="12.75">
      <c r="A159" s="188"/>
      <c r="B159" s="189"/>
      <c r="C159" s="189"/>
      <c r="F159" s="226" t="s">
        <v>22</v>
      </c>
      <c r="G159" s="226" t="s">
        <v>22</v>
      </c>
      <c r="H159" s="228"/>
      <c r="I159" s="226" t="s">
        <v>22</v>
      </c>
      <c r="J159" s="226" t="s">
        <v>22</v>
      </c>
    </row>
    <row r="160" spans="1:10" ht="12.75">
      <c r="A160" s="188"/>
      <c r="B160" s="189"/>
      <c r="C160" s="4" t="s">
        <v>121</v>
      </c>
      <c r="F160" s="203">
        <v>1625</v>
      </c>
      <c r="G160" s="203">
        <v>1396</v>
      </c>
      <c r="H160" s="230"/>
      <c r="I160" s="203">
        <v>5983</v>
      </c>
      <c r="J160" s="203">
        <v>6875</v>
      </c>
    </row>
    <row r="161" spans="1:10" ht="12.75">
      <c r="A161" s="188"/>
      <c r="B161" s="189"/>
      <c r="C161" s="4" t="s">
        <v>23</v>
      </c>
      <c r="F161" s="203">
        <v>14</v>
      </c>
      <c r="G161" s="203">
        <v>-192</v>
      </c>
      <c r="H161" s="230"/>
      <c r="I161" s="203">
        <v>360</v>
      </c>
      <c r="J161" s="203">
        <v>-158</v>
      </c>
    </row>
    <row r="162" spans="1:10" ht="12.75">
      <c r="A162" s="188"/>
      <c r="B162" s="189"/>
      <c r="F162" s="204"/>
      <c r="G162" s="204"/>
      <c r="H162" s="216"/>
      <c r="I162" s="204"/>
      <c r="J162" s="204"/>
    </row>
    <row r="163" spans="1:10" ht="13.5" thickBot="1">
      <c r="A163" s="188"/>
      <c r="B163" s="189"/>
      <c r="C163" s="189"/>
      <c r="F163" s="205">
        <f>SUM(F160:F162)</f>
        <v>1639</v>
      </c>
      <c r="G163" s="205">
        <f>SUM(G160:G162)</f>
        <v>1204</v>
      </c>
      <c r="H163" s="216"/>
      <c r="I163" s="205">
        <f>SUM(I160:I162)</f>
        <v>6343</v>
      </c>
      <c r="J163" s="205">
        <f>SUM(J160:J162)</f>
        <v>6717</v>
      </c>
    </row>
    <row r="164" spans="1:8" ht="12.75">
      <c r="A164" s="188"/>
      <c r="C164" s="189"/>
      <c r="H164" s="143"/>
    </row>
    <row r="165" spans="1:3" ht="12.75">
      <c r="A165" s="188"/>
      <c r="B165" s="189"/>
      <c r="C165" s="189"/>
    </row>
    <row r="166" spans="1:3" ht="12.75">
      <c r="A166" s="188" t="s">
        <v>86</v>
      </c>
      <c r="B166" s="189" t="s">
        <v>223</v>
      </c>
      <c r="C166" s="189"/>
    </row>
    <row r="167" spans="2:3" ht="12.75">
      <c r="B167" s="189"/>
      <c r="C167" s="189"/>
    </row>
    <row r="168" spans="2:3" ht="12.75">
      <c r="B168" s="4" t="s">
        <v>224</v>
      </c>
      <c r="C168" s="189"/>
    </row>
    <row r="169" spans="2:3" ht="12.75">
      <c r="B169" s="189"/>
      <c r="C169" s="189"/>
    </row>
    <row r="171" spans="1:3" ht="12.75">
      <c r="A171" s="188" t="s">
        <v>87</v>
      </c>
      <c r="B171" s="189" t="s">
        <v>24</v>
      </c>
      <c r="C171" s="189"/>
    </row>
    <row r="172" spans="1:3" ht="12.75">
      <c r="A172" s="188"/>
      <c r="B172" s="189"/>
      <c r="C172" s="189"/>
    </row>
    <row r="173" spans="2:10" ht="12.75" customHeight="1">
      <c r="B173" s="206" t="s">
        <v>25</v>
      </c>
      <c r="C173" s="332" t="s">
        <v>267</v>
      </c>
      <c r="D173" s="316"/>
      <c r="E173" s="316"/>
      <c r="F173" s="316"/>
      <c r="G173" s="316"/>
      <c r="H173" s="316"/>
      <c r="I173" s="316"/>
      <c r="J173" s="316"/>
    </row>
    <row r="174" spans="3:10" ht="12.75">
      <c r="C174" s="189"/>
      <c r="D174" s="106"/>
      <c r="E174" s="106"/>
      <c r="F174" s="106"/>
      <c r="G174" s="106"/>
      <c r="H174" s="106"/>
      <c r="I174" s="106"/>
      <c r="J174" s="106"/>
    </row>
    <row r="175" spans="2:3" ht="12.75">
      <c r="B175" s="206" t="s">
        <v>26</v>
      </c>
      <c r="C175" s="207" t="s">
        <v>268</v>
      </c>
    </row>
    <row r="176" spans="2:3" ht="12.75">
      <c r="B176" s="189"/>
      <c r="C176" s="189"/>
    </row>
    <row r="177" spans="1:3" ht="12.75">
      <c r="A177" s="188"/>
      <c r="B177" s="189"/>
      <c r="C177" s="189"/>
    </row>
    <row r="178" spans="1:3" s="208" customFormat="1" ht="12.75">
      <c r="A178" s="188" t="s">
        <v>88</v>
      </c>
      <c r="B178" s="193" t="s">
        <v>27</v>
      </c>
      <c r="C178" s="193"/>
    </row>
    <row r="179" spans="1:3" s="208" customFormat="1" ht="12.75">
      <c r="A179" s="188"/>
      <c r="B179" s="193"/>
      <c r="C179" s="193"/>
    </row>
    <row r="180" spans="2:3" s="208" customFormat="1" ht="12.75">
      <c r="B180" s="289" t="s">
        <v>240</v>
      </c>
      <c r="C180" s="193"/>
    </row>
    <row r="181" spans="2:10" s="208" customFormat="1" ht="12.75">
      <c r="B181" s="315" t="s">
        <v>263</v>
      </c>
      <c r="C181" s="316"/>
      <c r="D181" s="316"/>
      <c r="E181" s="316"/>
      <c r="F181" s="316"/>
      <c r="G181" s="316"/>
      <c r="H181" s="316"/>
      <c r="I181" s="316"/>
      <c r="J181" s="316"/>
    </row>
    <row r="182" spans="2:10" s="208" customFormat="1" ht="12.75">
      <c r="B182" s="316"/>
      <c r="C182" s="316"/>
      <c r="D182" s="316"/>
      <c r="E182" s="316"/>
      <c r="F182" s="316"/>
      <c r="G182" s="316"/>
      <c r="H182" s="316"/>
      <c r="I182" s="316"/>
      <c r="J182" s="316"/>
    </row>
    <row r="183" spans="2:10" s="208" customFormat="1" ht="12.75">
      <c r="B183" s="106"/>
      <c r="C183" s="106"/>
      <c r="D183" s="106"/>
      <c r="E183" s="106"/>
      <c r="F183" s="106"/>
      <c r="G183" s="106"/>
      <c r="H183" s="106"/>
      <c r="I183" s="106"/>
      <c r="J183" s="106"/>
    </row>
    <row r="184" spans="3:10" s="208" customFormat="1" ht="12.75">
      <c r="C184" s="193"/>
      <c r="G184" s="243" t="s">
        <v>144</v>
      </c>
      <c r="H184" s="243"/>
      <c r="I184" s="243" t="s">
        <v>145</v>
      </c>
      <c r="J184" s="243" t="s">
        <v>146</v>
      </c>
    </row>
    <row r="185" spans="3:10" s="208" customFormat="1" ht="12.75">
      <c r="C185" s="193"/>
      <c r="F185" s="209"/>
      <c r="G185" s="243" t="s">
        <v>22</v>
      </c>
      <c r="H185" s="243"/>
      <c r="I185" s="243" t="s">
        <v>22</v>
      </c>
      <c r="J185" s="243" t="s">
        <v>22</v>
      </c>
    </row>
    <row r="186" spans="3:10" s="208" customFormat="1" ht="12.75">
      <c r="C186" s="193"/>
      <c r="D186" s="208" t="s">
        <v>130</v>
      </c>
      <c r="G186" s="220">
        <v>2000</v>
      </c>
      <c r="H186" s="220"/>
      <c r="I186" s="220">
        <v>1253</v>
      </c>
      <c r="J186" s="220">
        <f>+G186-I186</f>
        <v>747</v>
      </c>
    </row>
    <row r="187" spans="3:10" s="208" customFormat="1" ht="12.75">
      <c r="C187" s="193"/>
      <c r="D187" s="208" t="s">
        <v>131</v>
      </c>
      <c r="G187" s="220">
        <v>10647</v>
      </c>
      <c r="H187" s="220"/>
      <c r="I187" s="220">
        <v>10647</v>
      </c>
      <c r="J187" s="220">
        <f>+G187-I187</f>
        <v>0</v>
      </c>
    </row>
    <row r="188" spans="3:10" s="208" customFormat="1" ht="12.75">
      <c r="C188" s="193"/>
      <c r="D188" s="208" t="s">
        <v>132</v>
      </c>
      <c r="G188" s="220">
        <v>12681</v>
      </c>
      <c r="H188" s="220"/>
      <c r="I188" s="220">
        <v>12681</v>
      </c>
      <c r="J188" s="220">
        <f>+G188-I188</f>
        <v>0</v>
      </c>
    </row>
    <row r="189" spans="3:10" s="208" customFormat="1" ht="12.75">
      <c r="C189" s="193"/>
      <c r="D189" s="208" t="s">
        <v>133</v>
      </c>
      <c r="G189" s="220">
        <v>3000</v>
      </c>
      <c r="H189" s="220"/>
      <c r="I189" s="220">
        <v>3000</v>
      </c>
      <c r="J189" s="220">
        <f>+G189-I189</f>
        <v>0</v>
      </c>
    </row>
    <row r="190" spans="3:10" s="208" customFormat="1" ht="12.75">
      <c r="C190" s="193"/>
      <c r="D190" s="208" t="s">
        <v>115</v>
      </c>
      <c r="G190" s="220">
        <v>3000</v>
      </c>
      <c r="H190" s="220"/>
      <c r="I190" s="220">
        <v>3000</v>
      </c>
      <c r="J190" s="220">
        <f>+G190-I190</f>
        <v>0</v>
      </c>
    </row>
    <row r="191" spans="3:10" s="208" customFormat="1" ht="13.5" thickBot="1">
      <c r="C191" s="193"/>
      <c r="G191" s="253">
        <f>SUM(G186:G190)</f>
        <v>31328</v>
      </c>
      <c r="H191" s="253"/>
      <c r="I191" s="253">
        <f>SUM(I186:I190)</f>
        <v>30581</v>
      </c>
      <c r="J191" s="253">
        <f>SUM(J186:J190)</f>
        <v>747</v>
      </c>
    </row>
    <row r="192" s="208" customFormat="1" ht="13.5" thickTop="1">
      <c r="C192" s="193"/>
    </row>
    <row r="193" s="208" customFormat="1" ht="12.75">
      <c r="C193" s="193"/>
    </row>
    <row r="194" s="208" customFormat="1" ht="12.75">
      <c r="C194" s="193"/>
    </row>
    <row r="195" spans="1:3" ht="12.75">
      <c r="A195" s="188" t="s">
        <v>89</v>
      </c>
      <c r="B195" s="189" t="s">
        <v>28</v>
      </c>
      <c r="C195" s="189"/>
    </row>
    <row r="196" spans="1:3" ht="12.75">
      <c r="A196" s="188"/>
      <c r="B196" s="189"/>
      <c r="C196" s="189"/>
    </row>
    <row r="197" spans="2:9" ht="12.75">
      <c r="B197" s="210" t="s">
        <v>264</v>
      </c>
      <c r="C197" s="48"/>
      <c r="D197" s="12"/>
      <c r="E197" s="12"/>
      <c r="F197" s="12"/>
      <c r="G197" s="12"/>
      <c r="H197" s="12"/>
      <c r="I197" s="12"/>
    </row>
    <row r="198" spans="1:3" ht="12.75">
      <c r="A198" s="188"/>
      <c r="B198" s="189"/>
      <c r="C198" s="189"/>
    </row>
    <row r="199" spans="1:9" ht="12.75">
      <c r="A199" s="194"/>
      <c r="B199" s="194"/>
      <c r="C199" s="211"/>
      <c r="D199" s="143"/>
      <c r="E199" s="143"/>
      <c r="G199" s="229" t="s">
        <v>22</v>
      </c>
      <c r="H199" s="212"/>
      <c r="I199" s="212"/>
    </row>
    <row r="200" spans="1:9" ht="12.75">
      <c r="A200" s="194"/>
      <c r="B200" s="194"/>
      <c r="C200" s="213" t="s">
        <v>225</v>
      </c>
      <c r="D200" s="143"/>
      <c r="E200" s="143"/>
      <c r="G200" s="214"/>
      <c r="H200" s="214"/>
      <c r="I200" s="214"/>
    </row>
    <row r="201" spans="1:9" ht="12.75">
      <c r="A201" s="194"/>
      <c r="B201" s="194"/>
      <c r="C201" s="215" t="s">
        <v>122</v>
      </c>
      <c r="D201" s="143"/>
      <c r="E201" s="143"/>
      <c r="G201" s="214"/>
      <c r="H201" s="214"/>
      <c r="I201" s="214"/>
    </row>
    <row r="202" spans="1:9" s="12" customFormat="1" ht="12.75">
      <c r="A202" s="187"/>
      <c r="B202" s="187"/>
      <c r="D202" s="5" t="s">
        <v>49</v>
      </c>
      <c r="E202" s="245"/>
      <c r="G202" s="245">
        <v>22513</v>
      </c>
      <c r="H202" s="245"/>
      <c r="I202" s="245"/>
    </row>
    <row r="203" spans="1:9" s="12" customFormat="1" ht="12.75">
      <c r="A203" s="187"/>
      <c r="B203" s="187"/>
      <c r="D203" s="246" t="s">
        <v>192</v>
      </c>
      <c r="E203" s="245"/>
      <c r="G203" s="245">
        <f>1517+18</f>
        <v>1535</v>
      </c>
      <c r="H203" s="245"/>
      <c r="I203" s="245"/>
    </row>
    <row r="204" spans="1:9" s="12" customFormat="1" ht="12.75">
      <c r="A204" s="187"/>
      <c r="B204" s="187"/>
      <c r="D204" s="5" t="s">
        <v>193</v>
      </c>
      <c r="E204" s="245"/>
      <c r="G204" s="248">
        <f>34155+18</f>
        <v>34173</v>
      </c>
      <c r="H204" s="245"/>
      <c r="I204" s="245"/>
    </row>
    <row r="205" spans="1:9" s="12" customFormat="1" ht="12.75">
      <c r="A205" s="187"/>
      <c r="B205" s="187"/>
      <c r="D205" s="5"/>
      <c r="E205" s="245"/>
      <c r="G205" s="245">
        <f>SUM(G202:G204)</f>
        <v>58221</v>
      </c>
      <c r="H205" s="245"/>
      <c r="I205" s="245"/>
    </row>
    <row r="206" spans="1:9" s="12" customFormat="1" ht="12.75">
      <c r="A206" s="187"/>
      <c r="B206" s="187"/>
      <c r="C206" s="247" t="s">
        <v>123</v>
      </c>
      <c r="D206" s="5"/>
      <c r="E206" s="245"/>
      <c r="G206" s="245"/>
      <c r="H206" s="245"/>
      <c r="I206" s="245"/>
    </row>
    <row r="207" spans="1:9" s="12" customFormat="1" ht="12.75">
      <c r="A207" s="187"/>
      <c r="B207" s="187"/>
      <c r="D207" s="5" t="s">
        <v>194</v>
      </c>
      <c r="E207" s="245"/>
      <c r="G207" s="248">
        <v>1298</v>
      </c>
      <c r="H207" s="245"/>
      <c r="I207" s="245"/>
    </row>
    <row r="208" spans="1:9" s="12" customFormat="1" ht="15.75" customHeight="1">
      <c r="A208" s="187"/>
      <c r="B208" s="187"/>
      <c r="C208" s="249"/>
      <c r="D208" s="5"/>
      <c r="E208" s="245"/>
      <c r="G208" s="250">
        <f>SUM(G205:G207)</f>
        <v>59519</v>
      </c>
      <c r="H208" s="245"/>
      <c r="I208" s="245"/>
    </row>
    <row r="209" spans="1:9" s="12" customFormat="1" ht="12.75">
      <c r="A209" s="187"/>
      <c r="B209" s="187"/>
      <c r="C209" s="5"/>
      <c r="D209" s="5"/>
      <c r="E209" s="5"/>
      <c r="G209" s="5"/>
      <c r="H209" s="5"/>
      <c r="I209" s="5"/>
    </row>
    <row r="210" spans="2:9" s="12" customFormat="1" ht="12.75">
      <c r="B210" s="187"/>
      <c r="C210" s="251" t="s">
        <v>226</v>
      </c>
      <c r="D210" s="5"/>
      <c r="E210" s="252"/>
      <c r="G210" s="252"/>
      <c r="H210" s="252"/>
      <c r="I210" s="252"/>
    </row>
    <row r="211" spans="2:9" s="12" customFormat="1" ht="12.75">
      <c r="B211" s="187"/>
      <c r="C211" s="247" t="s">
        <v>122</v>
      </c>
      <c r="D211" s="5"/>
      <c r="E211" s="252"/>
      <c r="G211" s="252"/>
      <c r="H211" s="252"/>
      <c r="I211" s="252"/>
    </row>
    <row r="212" spans="2:9" s="12" customFormat="1" ht="12.75">
      <c r="B212" s="187"/>
      <c r="D212" s="246" t="s">
        <v>192</v>
      </c>
      <c r="E212" s="252"/>
      <c r="G212" s="245">
        <v>1770</v>
      </c>
      <c r="H212" s="245"/>
      <c r="I212" s="245"/>
    </row>
    <row r="213" spans="1:9" s="12" customFormat="1" ht="12.75">
      <c r="A213" s="187"/>
      <c r="B213" s="187"/>
      <c r="D213" s="5" t="s">
        <v>195</v>
      </c>
      <c r="E213" s="245"/>
      <c r="G213" s="245">
        <v>6069</v>
      </c>
      <c r="H213" s="245"/>
      <c r="I213" s="245"/>
    </row>
    <row r="214" spans="1:9" s="12" customFormat="1" ht="12.75">
      <c r="A214" s="187"/>
      <c r="B214" s="187"/>
      <c r="D214" s="5" t="s">
        <v>155</v>
      </c>
      <c r="E214" s="245"/>
      <c r="G214" s="245">
        <v>14400</v>
      </c>
      <c r="H214" s="245"/>
      <c r="I214" s="245"/>
    </row>
    <row r="215" spans="1:9" s="12" customFormat="1" ht="12.75">
      <c r="A215" s="187"/>
      <c r="B215" s="187"/>
      <c r="D215" s="5" t="s">
        <v>98</v>
      </c>
      <c r="E215" s="245"/>
      <c r="G215" s="248">
        <v>2528</v>
      </c>
      <c r="H215" s="245"/>
      <c r="I215" s="245"/>
    </row>
    <row r="216" spans="1:9" s="12" customFormat="1" ht="15.75" customHeight="1">
      <c r="A216" s="187"/>
      <c r="B216" s="187"/>
      <c r="C216" s="249"/>
      <c r="D216" s="5"/>
      <c r="E216" s="245"/>
      <c r="G216" s="250">
        <f>SUM(G212:G215)</f>
        <v>24767</v>
      </c>
      <c r="H216" s="245"/>
      <c r="I216" s="245"/>
    </row>
    <row r="217" spans="1:9" ht="12.75">
      <c r="A217" s="194"/>
      <c r="B217" s="194"/>
      <c r="C217" s="211"/>
      <c r="D217" s="143"/>
      <c r="E217" s="216"/>
      <c r="G217" s="216"/>
      <c r="H217" s="216"/>
      <c r="I217" s="216"/>
    </row>
    <row r="218" spans="1:9" ht="13.5" thickBot="1">
      <c r="A218" s="194"/>
      <c r="B218" s="194"/>
      <c r="C218" s="189" t="s">
        <v>29</v>
      </c>
      <c r="G218" s="217">
        <f>+G208+G216</f>
        <v>84286</v>
      </c>
      <c r="H218" s="218"/>
      <c r="I218" s="218"/>
    </row>
    <row r="219" spans="1:9" ht="12.75">
      <c r="A219" s="194"/>
      <c r="B219" s="194"/>
      <c r="C219" s="189"/>
      <c r="G219" s="218"/>
      <c r="H219" s="218"/>
      <c r="I219" s="218"/>
    </row>
    <row r="220" spans="1:9" ht="12.75">
      <c r="A220" s="194"/>
      <c r="B220" s="103" t="s">
        <v>286</v>
      </c>
      <c r="C220" s="189"/>
      <c r="G220" s="218"/>
      <c r="H220" s="218"/>
      <c r="I220" s="218"/>
    </row>
    <row r="221" spans="1:6" ht="12.75">
      <c r="A221" s="194"/>
      <c r="B221" s="194"/>
      <c r="C221" s="194"/>
      <c r="F221" s="218"/>
    </row>
    <row r="222" spans="1:6" ht="12.75">
      <c r="A222" s="194"/>
      <c r="B222" s="194"/>
      <c r="C222" s="194"/>
      <c r="E222" s="189"/>
      <c r="F222" s="219"/>
    </row>
    <row r="223" spans="1:3" ht="12.75">
      <c r="A223" s="191" t="s">
        <v>90</v>
      </c>
      <c r="B223" s="189" t="s">
        <v>30</v>
      </c>
      <c r="C223" s="189"/>
    </row>
    <row r="224" spans="1:3" ht="12.75">
      <c r="A224" s="188"/>
      <c r="B224" s="189"/>
      <c r="C224" s="189"/>
    </row>
    <row r="225" spans="2:10" ht="24" customHeight="1">
      <c r="B225" s="313" t="s">
        <v>151</v>
      </c>
      <c r="C225" s="314"/>
      <c r="D225" s="314"/>
      <c r="E225" s="314"/>
      <c r="F225" s="314"/>
      <c r="G225" s="314"/>
      <c r="H225" s="314"/>
      <c r="I225" s="314"/>
      <c r="J225" s="314"/>
    </row>
    <row r="226" ht="12.75">
      <c r="A226" s="188"/>
    </row>
    <row r="227" ht="12.75">
      <c r="C227" s="189"/>
    </row>
    <row r="228" spans="1:3" ht="12.75">
      <c r="A228" s="191" t="s">
        <v>91</v>
      </c>
      <c r="B228" s="189" t="s">
        <v>31</v>
      </c>
      <c r="C228" s="189"/>
    </row>
    <row r="229" spans="1:3" ht="12.75">
      <c r="A229" s="191"/>
      <c r="B229" s="189"/>
      <c r="C229" s="189"/>
    </row>
    <row r="230" spans="2:10" ht="12.75" customHeight="1">
      <c r="B230" s="318" t="s">
        <v>161</v>
      </c>
      <c r="C230" s="318"/>
      <c r="D230" s="318"/>
      <c r="E230" s="318"/>
      <c r="F230" s="318"/>
      <c r="G230" s="318"/>
      <c r="H230" s="318"/>
      <c r="I230" s="318"/>
      <c r="J230" s="318"/>
    </row>
    <row r="232" ht="12.75">
      <c r="A232" s="194"/>
    </row>
    <row r="233" spans="1:3" ht="12.75">
      <c r="A233" s="191" t="s">
        <v>92</v>
      </c>
      <c r="B233" s="189" t="s">
        <v>12</v>
      </c>
      <c r="C233" s="189"/>
    </row>
    <row r="235" spans="2:10" ht="103.5" customHeight="1">
      <c r="B235" s="320" t="s">
        <v>287</v>
      </c>
      <c r="C235" s="321"/>
      <c r="D235" s="321"/>
      <c r="E235" s="321"/>
      <c r="F235" s="321"/>
      <c r="G235" s="321"/>
      <c r="H235" s="321"/>
      <c r="I235" s="321"/>
      <c r="J235" s="321"/>
    </row>
    <row r="236" spans="2:10" ht="12.75">
      <c r="B236" s="190"/>
      <c r="C236" s="190"/>
      <c r="D236" s="190"/>
      <c r="E236" s="190"/>
      <c r="F236" s="190"/>
      <c r="G236" s="190"/>
      <c r="H236" s="190"/>
      <c r="I236" s="190"/>
      <c r="J236" s="190"/>
    </row>
    <row r="238" spans="1:2" ht="12.75">
      <c r="A238" s="188" t="s">
        <v>93</v>
      </c>
      <c r="B238" s="189" t="s">
        <v>95</v>
      </c>
    </row>
    <row r="239" spans="1:2" ht="12.75">
      <c r="A239" s="188"/>
      <c r="B239" s="189"/>
    </row>
    <row r="240" spans="1:10" ht="13.5" thickBot="1">
      <c r="A240" s="194"/>
      <c r="F240" s="317" t="s">
        <v>19</v>
      </c>
      <c r="G240" s="330"/>
      <c r="H240" s="225"/>
      <c r="I240" s="317" t="s">
        <v>118</v>
      </c>
      <c r="J240" s="317"/>
    </row>
    <row r="241" spans="1:10" ht="12.75">
      <c r="A241" s="194"/>
      <c r="F241" s="144"/>
      <c r="G241" s="144"/>
      <c r="H241" s="144"/>
      <c r="I241" s="144"/>
      <c r="J241" s="144"/>
    </row>
    <row r="242" spans="1:10" ht="12.75">
      <c r="A242" s="194"/>
      <c r="F242" s="227" t="s">
        <v>21</v>
      </c>
      <c r="G242" s="226" t="s">
        <v>21</v>
      </c>
      <c r="H242" s="228"/>
      <c r="I242" s="227" t="s">
        <v>197</v>
      </c>
      <c r="J242" s="226" t="s">
        <v>197</v>
      </c>
    </row>
    <row r="243" spans="1:10" ht="12.75">
      <c r="A243" s="194"/>
      <c r="F243" s="227" t="s">
        <v>196</v>
      </c>
      <c r="G243" s="226" t="s">
        <v>196</v>
      </c>
      <c r="H243" s="228"/>
      <c r="I243" s="227" t="s">
        <v>196</v>
      </c>
      <c r="J243" s="226" t="s">
        <v>196</v>
      </c>
    </row>
    <row r="244" spans="1:10" ht="12.75">
      <c r="A244" s="194"/>
      <c r="F244" s="227" t="s">
        <v>256</v>
      </c>
      <c r="G244" s="226" t="s">
        <v>149</v>
      </c>
      <c r="H244" s="228"/>
      <c r="I244" s="227" t="s">
        <v>256</v>
      </c>
      <c r="J244" s="226" t="s">
        <v>149</v>
      </c>
    </row>
    <row r="245" spans="1:10" ht="12.75">
      <c r="A245" s="194"/>
      <c r="F245" s="227"/>
      <c r="G245" s="226"/>
      <c r="H245" s="227"/>
      <c r="I245" s="227"/>
      <c r="J245" s="226"/>
    </row>
    <row r="246" spans="1:4" ht="12.75">
      <c r="A246" s="194"/>
      <c r="B246" s="331" t="s">
        <v>198</v>
      </c>
      <c r="C246" s="331"/>
      <c r="D246" s="331"/>
    </row>
    <row r="247" spans="2:10" ht="12.75">
      <c r="B247" s="194" t="s">
        <v>200</v>
      </c>
      <c r="F247" s="198">
        <f>'P&amp;L'!B42</f>
        <v>2899</v>
      </c>
      <c r="G247" s="198">
        <v>4307</v>
      </c>
      <c r="H247" s="198"/>
      <c r="I247" s="198">
        <f>'P&amp;L'!F42</f>
        <v>15877</v>
      </c>
      <c r="J247" s="230">
        <f>10488-1245</f>
        <v>9243</v>
      </c>
    </row>
    <row r="248" spans="1:10" ht="12.75">
      <c r="A248" s="194"/>
      <c r="F248" s="198"/>
      <c r="G248" s="198"/>
      <c r="H248" s="198"/>
      <c r="I248" s="232"/>
      <c r="J248" s="135"/>
    </row>
    <row r="249" spans="1:10" ht="12.75">
      <c r="A249" s="194"/>
      <c r="B249" s="194" t="s">
        <v>201</v>
      </c>
      <c r="F249" s="198">
        <v>115496</v>
      </c>
      <c r="G249" s="198">
        <v>80365</v>
      </c>
      <c r="H249" s="198"/>
      <c r="I249" s="198">
        <v>113718</v>
      </c>
      <c r="J249" s="230">
        <v>37836</v>
      </c>
    </row>
    <row r="250" spans="1:10" ht="12.75">
      <c r="A250" s="194"/>
      <c r="F250" s="232"/>
      <c r="G250" s="232"/>
      <c r="H250" s="232"/>
      <c r="I250" s="232"/>
      <c r="J250" s="135"/>
    </row>
    <row r="251" spans="1:10" ht="13.5" thickBot="1">
      <c r="A251" s="194"/>
      <c r="B251" s="4" t="s">
        <v>32</v>
      </c>
      <c r="F251" s="235">
        <f>F247/F249*100</f>
        <v>2.5100436378749045</v>
      </c>
      <c r="G251" s="235">
        <f>G247/G249*100</f>
        <v>5.359298201953587</v>
      </c>
      <c r="H251" s="231"/>
      <c r="I251" s="235">
        <f>I247/I249*100</f>
        <v>13.961729893244692</v>
      </c>
      <c r="J251" s="235">
        <f>J247/J249*100</f>
        <v>24.429115128449098</v>
      </c>
    </row>
    <row r="252" spans="1:10" ht="13.5" thickTop="1">
      <c r="A252" s="194"/>
      <c r="F252" s="143"/>
      <c r="G252" s="233"/>
      <c r="H252" s="233"/>
      <c r="I252" s="233"/>
      <c r="J252" s="233"/>
    </row>
    <row r="253" spans="1:10" ht="12.75">
      <c r="A253" s="194"/>
      <c r="B253" s="106"/>
      <c r="C253" s="106"/>
      <c r="D253" s="106"/>
      <c r="E253" s="106"/>
      <c r="F253" s="234"/>
      <c r="G253" s="234"/>
      <c r="H253" s="234"/>
      <c r="I253" s="234"/>
      <c r="J253" s="234"/>
    </row>
    <row r="254" spans="1:10" ht="12.75">
      <c r="A254" s="194"/>
      <c r="B254" s="331" t="s">
        <v>199</v>
      </c>
      <c r="C254" s="331"/>
      <c r="D254" s="331"/>
      <c r="F254" s="143"/>
      <c r="G254" s="143"/>
      <c r="H254" s="143"/>
      <c r="I254" s="143"/>
      <c r="J254" s="143"/>
    </row>
    <row r="255" spans="2:10" ht="12.75">
      <c r="B255" s="194" t="s">
        <v>202</v>
      </c>
      <c r="F255" s="198">
        <v>2918</v>
      </c>
      <c r="G255" s="198">
        <v>4519</v>
      </c>
      <c r="H255" s="198"/>
      <c r="I255" s="198">
        <v>15936</v>
      </c>
      <c r="J255" s="230">
        <f>11029-1245</f>
        <v>9784</v>
      </c>
    </row>
    <row r="256" spans="1:10" ht="12.75">
      <c r="A256" s="194"/>
      <c r="F256" s="198"/>
      <c r="G256" s="198"/>
      <c r="H256" s="198"/>
      <c r="I256" s="198"/>
      <c r="J256" s="135"/>
    </row>
    <row r="257" spans="2:10" ht="12.75">
      <c r="B257" s="194" t="s">
        <v>129</v>
      </c>
      <c r="F257" s="198"/>
      <c r="G257" s="198"/>
      <c r="H257" s="198"/>
      <c r="I257" s="198"/>
      <c r="J257" s="135"/>
    </row>
    <row r="258" spans="1:10" ht="12.75">
      <c r="A258" s="194"/>
      <c r="B258" s="4" t="s">
        <v>203</v>
      </c>
      <c r="F258" s="198">
        <v>117204</v>
      </c>
      <c r="G258" s="198">
        <v>86510</v>
      </c>
      <c r="H258" s="198"/>
      <c r="I258" s="198">
        <v>115426</v>
      </c>
      <c r="J258" s="230">
        <v>53491</v>
      </c>
    </row>
    <row r="259" spans="1:10" ht="12.75">
      <c r="A259" s="194"/>
      <c r="F259" s="232"/>
      <c r="G259" s="232"/>
      <c r="H259" s="232"/>
      <c r="I259" s="232"/>
      <c r="J259" s="135"/>
    </row>
    <row r="260" spans="1:10" ht="13.5" thickBot="1">
      <c r="A260" s="194"/>
      <c r="B260" s="4" t="s">
        <v>1</v>
      </c>
      <c r="F260" s="235">
        <f>F255/F258*100</f>
        <v>2.489676120268933</v>
      </c>
      <c r="G260" s="235">
        <f>G255/G258*100</f>
        <v>5.2236735637498555</v>
      </c>
      <c r="H260" s="231"/>
      <c r="I260" s="235">
        <f>I255/I258*100</f>
        <v>13.806248158993641</v>
      </c>
      <c r="J260" s="235">
        <f>J255/J258*100</f>
        <v>18.290927445738536</v>
      </c>
    </row>
    <row r="261" spans="1:10" ht="13.5" thickTop="1">
      <c r="A261" s="194"/>
      <c r="F261" s="12"/>
      <c r="G261" s="12"/>
      <c r="H261" s="12"/>
      <c r="I261" s="222"/>
      <c r="J261" s="221"/>
    </row>
    <row r="262" spans="1:10" ht="12.75">
      <c r="A262" s="194"/>
      <c r="G262" s="221"/>
      <c r="H262" s="221"/>
      <c r="I262" s="221"/>
      <c r="J262" s="221"/>
    </row>
    <row r="263" spans="1:10" ht="12.75">
      <c r="A263" s="194"/>
      <c r="G263" s="221"/>
      <c r="H263" s="221"/>
      <c r="I263" s="221"/>
      <c r="J263" s="221"/>
    </row>
    <row r="264" spans="1:10" ht="12.75">
      <c r="A264" s="194"/>
      <c r="G264" s="221"/>
      <c r="H264" s="221"/>
      <c r="I264" s="221"/>
      <c r="J264" s="221"/>
    </row>
    <row r="265" spans="1:10" ht="12.75">
      <c r="A265" s="194"/>
      <c r="G265" s="221"/>
      <c r="H265" s="221"/>
      <c r="I265" s="221"/>
      <c r="J265" s="221"/>
    </row>
    <row r="266" spans="1:10" ht="12.75">
      <c r="A266" s="194"/>
      <c r="G266" s="221"/>
      <c r="H266" s="221"/>
      <c r="I266" s="221"/>
      <c r="J266" s="221"/>
    </row>
    <row r="267" spans="1:10" ht="12.75">
      <c r="A267" s="194"/>
      <c r="G267" s="221"/>
      <c r="H267" s="221"/>
      <c r="I267" s="221"/>
      <c r="J267" s="221"/>
    </row>
    <row r="268" spans="1:10" ht="12.75">
      <c r="A268" s="202" t="s">
        <v>94</v>
      </c>
      <c r="G268" s="221"/>
      <c r="H268" s="221"/>
      <c r="I268" s="221"/>
      <c r="J268" s="221"/>
    </row>
    <row r="269" spans="1:10" ht="12.75">
      <c r="A269" s="194"/>
      <c r="G269" s="221"/>
      <c r="H269" s="221"/>
      <c r="I269" s="221"/>
      <c r="J269" s="221"/>
    </row>
    <row r="270" spans="1:10" ht="12.75">
      <c r="A270" s="194"/>
      <c r="G270" s="221"/>
      <c r="H270" s="221"/>
      <c r="I270" s="221"/>
      <c r="J270" s="221"/>
    </row>
    <row r="271" spans="1:3" ht="12.75">
      <c r="A271" s="189" t="s">
        <v>153</v>
      </c>
      <c r="B271" s="194"/>
      <c r="C271" s="194"/>
    </row>
    <row r="272" spans="1:3" ht="12.75">
      <c r="A272" s="4" t="s">
        <v>154</v>
      </c>
      <c r="B272" s="194"/>
      <c r="C272" s="194"/>
    </row>
    <row r="273" spans="2:3" ht="12.75">
      <c r="B273" s="194"/>
      <c r="C273" s="194"/>
    </row>
    <row r="274" spans="1:3" ht="12.75">
      <c r="A274" s="324" t="s">
        <v>265</v>
      </c>
      <c r="B274" s="325"/>
      <c r="C274" s="325"/>
    </row>
    <row r="275" spans="1:3" ht="12.75">
      <c r="A275" s="4" t="s">
        <v>210</v>
      </c>
      <c r="B275" s="194"/>
      <c r="C275" s="194"/>
    </row>
    <row r="276" spans="1:3" ht="12.75">
      <c r="A276" s="194"/>
      <c r="B276" s="194"/>
      <c r="C276" s="194"/>
    </row>
    <row r="277" spans="1:3" ht="12.75">
      <c r="A277" s="194"/>
      <c r="B277" s="194"/>
      <c r="C277" s="194"/>
    </row>
    <row r="278" spans="1:3" ht="12.75">
      <c r="A278" s="194"/>
      <c r="B278" s="194"/>
      <c r="C278" s="194"/>
    </row>
    <row r="279" spans="1:3" ht="12.75">
      <c r="A279" s="194"/>
      <c r="B279" s="194"/>
      <c r="C279" s="194"/>
    </row>
    <row r="280" spans="1:3" ht="12.75">
      <c r="A280" s="194"/>
      <c r="B280" s="194"/>
      <c r="C280" s="194"/>
    </row>
    <row r="281" spans="1:3" ht="12.75">
      <c r="A281" s="194"/>
      <c r="B281" s="194"/>
      <c r="C281" s="194"/>
    </row>
    <row r="282" spans="1:3" ht="12.75">
      <c r="A282" s="194"/>
      <c r="B282" s="194"/>
      <c r="C282" s="194"/>
    </row>
    <row r="283" spans="1:3" ht="12.75">
      <c r="A283" s="194"/>
      <c r="B283" s="194"/>
      <c r="C283" s="194"/>
    </row>
    <row r="284" spans="1:3" ht="12.75">
      <c r="A284" s="194"/>
      <c r="B284" s="194"/>
      <c r="C284" s="194"/>
    </row>
    <row r="285" spans="1:3" ht="12.75">
      <c r="A285" s="194"/>
      <c r="B285" s="194"/>
      <c r="C285" s="194"/>
    </row>
    <row r="286" spans="1:3" ht="12.75">
      <c r="A286" s="194"/>
      <c r="B286" s="194"/>
      <c r="C286" s="194"/>
    </row>
    <row r="287" spans="1:3" ht="12.75">
      <c r="A287" s="194"/>
      <c r="B287" s="194"/>
      <c r="C287" s="194"/>
    </row>
    <row r="288" spans="1:3" ht="12.75">
      <c r="A288" s="194"/>
      <c r="B288" s="194"/>
      <c r="C288" s="194"/>
    </row>
    <row r="289" spans="1:3" ht="12.75">
      <c r="A289" s="194"/>
      <c r="B289" s="194"/>
      <c r="C289" s="194"/>
    </row>
    <row r="290" spans="1:3" ht="12.75">
      <c r="A290" s="194"/>
      <c r="B290" s="194"/>
      <c r="C290" s="194"/>
    </row>
    <row r="291" spans="1:3" ht="12.75">
      <c r="A291" s="194"/>
      <c r="B291" s="194"/>
      <c r="C291" s="194"/>
    </row>
    <row r="292" spans="1:3" ht="12.75">
      <c r="A292" s="194"/>
      <c r="B292" s="194"/>
      <c r="C292" s="194"/>
    </row>
    <row r="293" spans="1:3" ht="12.75">
      <c r="A293" s="194"/>
      <c r="B293" s="194"/>
      <c r="C293" s="194"/>
    </row>
    <row r="294" spans="1:3" ht="12.75">
      <c r="A294" s="194"/>
      <c r="B294" s="194"/>
      <c r="C294" s="194"/>
    </row>
    <row r="295" spans="1:3" ht="12.75">
      <c r="A295" s="194"/>
      <c r="B295" s="194"/>
      <c r="C295" s="194"/>
    </row>
    <row r="296" spans="1:3" ht="12.75">
      <c r="A296" s="194"/>
      <c r="B296" s="194"/>
      <c r="C296" s="194"/>
    </row>
    <row r="297" spans="1:3" ht="12.75">
      <c r="A297" s="194"/>
      <c r="B297" s="194"/>
      <c r="C297" s="194"/>
    </row>
  </sheetData>
  <mergeCells count="34">
    <mergeCell ref="A274:C274"/>
    <mergeCell ref="G124:H124"/>
    <mergeCell ref="G126:H126"/>
    <mergeCell ref="B230:J230"/>
    <mergeCell ref="I240:J240"/>
    <mergeCell ref="F240:G240"/>
    <mergeCell ref="B246:D246"/>
    <mergeCell ref="B254:D254"/>
    <mergeCell ref="B235:J235"/>
    <mergeCell ref="C173:J173"/>
    <mergeCell ref="B48:J50"/>
    <mergeCell ref="F153:G153"/>
    <mergeCell ref="B149:J149"/>
    <mergeCell ref="B135:J135"/>
    <mergeCell ref="B117:J117"/>
    <mergeCell ref="B101:J102"/>
    <mergeCell ref="B107:J108"/>
    <mergeCell ref="E74:J74"/>
    <mergeCell ref="B52:J53"/>
    <mergeCell ref="B58:J58"/>
    <mergeCell ref="B14:J16"/>
    <mergeCell ref="B18:J19"/>
    <mergeCell ref="B24:J24"/>
    <mergeCell ref="B45:J46"/>
    <mergeCell ref="B29:J29"/>
    <mergeCell ref="B34:J35"/>
    <mergeCell ref="B225:J225"/>
    <mergeCell ref="B181:J182"/>
    <mergeCell ref="I153:J153"/>
    <mergeCell ref="B91:J91"/>
    <mergeCell ref="B143:J144"/>
    <mergeCell ref="B140:J141"/>
    <mergeCell ref="B110:J110"/>
    <mergeCell ref="B119:J119"/>
  </mergeCells>
  <printOptions/>
  <pageMargins left="0.78" right="0.26" top="0.67" bottom="0.39" header="0.45" footer="0.393700787401575"/>
  <pageSetup horizontalDpi="600" verticalDpi="600" orientation="portrait" paperSize="9" scale="85" r:id="rId2"/>
  <headerFooter alignWithMargins="0">
    <oddFooter>&amp;C&amp;P</oddFooter>
  </headerFooter>
  <rowBreaks count="4" manualBreakCount="4">
    <brk id="59" max="255" man="1"/>
    <brk id="111" max="255" man="1"/>
    <brk id="165" max="10" man="1"/>
    <brk id="227" max="1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76"/>
  <sheetViews>
    <sheetView zoomScale="75" zoomScaleNormal="75" workbookViewId="0" topLeftCell="A28">
      <selection activeCell="F36" sqref="F36"/>
    </sheetView>
  </sheetViews>
  <sheetFormatPr defaultColWidth="9.140625" defaultRowHeight="12.75"/>
  <cols>
    <col min="1" max="1" width="35.28125" style="10" customWidth="1"/>
    <col min="2" max="2" width="17.57421875" style="10" customWidth="1"/>
    <col min="3" max="3" width="1.7109375" style="10" customWidth="1"/>
    <col min="4" max="4" width="17.57421875" style="10" customWidth="1"/>
    <col min="5" max="5" width="1.7109375" style="10" customWidth="1"/>
    <col min="6" max="6" width="17.57421875" style="10" customWidth="1"/>
    <col min="7" max="7" width="1.8515625" style="10" customWidth="1"/>
    <col min="8" max="8" width="15.57421875" style="10" customWidth="1"/>
    <col min="9" max="9" width="1.7109375" style="10" customWidth="1"/>
    <col min="10" max="16384" width="9.140625" style="12" customWidth="1"/>
  </cols>
  <sheetData>
    <row r="4" spans="1:9" ht="18">
      <c r="A4" s="9" t="s">
        <v>164</v>
      </c>
      <c r="D4" s="11"/>
      <c r="E4" s="11"/>
      <c r="F4" s="11"/>
      <c r="G4" s="11"/>
      <c r="H4" s="11"/>
      <c r="I4" s="11"/>
    </row>
    <row r="5" spans="1:9" ht="14.25">
      <c r="A5" s="13"/>
      <c r="B5" s="11"/>
      <c r="C5" s="11"/>
      <c r="D5" s="11"/>
      <c r="E5" s="11"/>
      <c r="F5" s="11"/>
      <c r="G5" s="11"/>
      <c r="H5" s="14"/>
      <c r="I5" s="11"/>
    </row>
    <row r="6" ht="15">
      <c r="A6" s="57" t="s">
        <v>270</v>
      </c>
    </row>
    <row r="7" spans="1:9" ht="14.25">
      <c r="A7" s="12"/>
      <c r="B7" s="15"/>
      <c r="C7" s="15"/>
      <c r="D7" s="15"/>
      <c r="E7" s="15"/>
      <c r="F7" s="15"/>
      <c r="G7" s="15"/>
      <c r="H7" s="15"/>
      <c r="I7" s="15"/>
    </row>
    <row r="8" spans="1:9" ht="15">
      <c r="A8" s="16" t="s">
        <v>183</v>
      </c>
      <c r="B8" s="15"/>
      <c r="C8" s="15"/>
      <c r="D8" s="15"/>
      <c r="E8" s="15"/>
      <c r="F8" s="15"/>
      <c r="G8" s="15"/>
      <c r="H8" s="15"/>
      <c r="I8" s="15"/>
    </row>
    <row r="9" spans="1:9" ht="15">
      <c r="A9" s="16"/>
      <c r="B9" s="15"/>
      <c r="C9" s="15"/>
      <c r="D9" s="15"/>
      <c r="E9" s="15"/>
      <c r="F9" s="15"/>
      <c r="G9" s="15"/>
      <c r="H9" s="15"/>
      <c r="I9" s="15"/>
    </row>
    <row r="10" spans="1:13" ht="14.25">
      <c r="A10" s="15"/>
      <c r="B10" s="15"/>
      <c r="C10" s="15"/>
      <c r="D10" s="15"/>
      <c r="E10" s="15"/>
      <c r="F10" s="15"/>
      <c r="G10" s="15"/>
      <c r="H10" s="15"/>
      <c r="I10" s="15"/>
      <c r="J10" s="5"/>
      <c r="K10" s="5"/>
      <c r="L10" s="5"/>
      <c r="M10" s="5"/>
    </row>
    <row r="11" spans="1:13" ht="15.75" thickBot="1">
      <c r="A11" s="15"/>
      <c r="B11" s="333" t="s">
        <v>59</v>
      </c>
      <c r="C11" s="334"/>
      <c r="D11" s="307"/>
      <c r="E11" s="19"/>
      <c r="F11" s="333" t="s">
        <v>60</v>
      </c>
      <c r="G11" s="334"/>
      <c r="H11" s="334"/>
      <c r="I11" s="18"/>
      <c r="J11" s="5"/>
      <c r="K11" s="5"/>
      <c r="L11" s="5"/>
      <c r="M11" s="5"/>
    </row>
    <row r="12" spans="1:13" ht="14.25">
      <c r="A12" s="15"/>
      <c r="B12" s="18"/>
      <c r="C12" s="18"/>
      <c r="D12" s="18"/>
      <c r="E12" s="18"/>
      <c r="F12" s="18"/>
      <c r="G12" s="18"/>
      <c r="H12" s="18"/>
      <c r="I12" s="18"/>
      <c r="J12" s="5"/>
      <c r="K12" s="5"/>
      <c r="L12" s="5"/>
      <c r="M12" s="5"/>
    </row>
    <row r="13" spans="1:13" ht="15">
      <c r="A13" s="15"/>
      <c r="B13" s="41" t="s">
        <v>52</v>
      </c>
      <c r="C13" s="44"/>
      <c r="D13" s="44" t="s">
        <v>52</v>
      </c>
      <c r="E13" s="44"/>
      <c r="F13" s="42" t="s">
        <v>162</v>
      </c>
      <c r="G13" s="45"/>
      <c r="H13" s="46" t="s">
        <v>162</v>
      </c>
      <c r="I13" s="20"/>
      <c r="J13" s="5"/>
      <c r="K13" s="5"/>
      <c r="L13" s="5"/>
      <c r="M13" s="5"/>
    </row>
    <row r="14" spans="1:13" ht="15">
      <c r="A14" s="15"/>
      <c r="B14" s="41" t="s">
        <v>61</v>
      </c>
      <c r="C14" s="44"/>
      <c r="D14" s="44" t="s">
        <v>61</v>
      </c>
      <c r="E14" s="44"/>
      <c r="F14" s="42" t="s">
        <v>61</v>
      </c>
      <c r="G14" s="46"/>
      <c r="H14" s="46" t="s">
        <v>61</v>
      </c>
      <c r="I14" s="18"/>
      <c r="J14" s="5"/>
      <c r="K14" s="5"/>
      <c r="L14" s="5"/>
      <c r="M14" s="5"/>
    </row>
    <row r="15" spans="1:13" ht="15">
      <c r="A15" s="15"/>
      <c r="B15" s="42" t="s">
        <v>256</v>
      </c>
      <c r="C15" s="45"/>
      <c r="D15" s="46" t="s">
        <v>149</v>
      </c>
      <c r="E15" s="46"/>
      <c r="F15" s="42" t="s">
        <v>256</v>
      </c>
      <c r="G15" s="45"/>
      <c r="H15" s="46" t="s">
        <v>149</v>
      </c>
      <c r="I15" s="21"/>
      <c r="J15" s="5"/>
      <c r="K15" s="5"/>
      <c r="L15" s="5"/>
      <c r="M15" s="5"/>
    </row>
    <row r="16" spans="1:13" ht="15">
      <c r="A16" s="15"/>
      <c r="B16" s="42"/>
      <c r="C16" s="45"/>
      <c r="D16" s="46"/>
      <c r="E16" s="46"/>
      <c r="F16" s="42"/>
      <c r="G16" s="45"/>
      <c r="H16" s="46" t="s">
        <v>189</v>
      </c>
      <c r="I16" s="21"/>
      <c r="J16" s="5"/>
      <c r="K16" s="5"/>
      <c r="L16" s="5"/>
      <c r="M16" s="5"/>
    </row>
    <row r="17" spans="1:13" ht="15">
      <c r="A17" s="15"/>
      <c r="B17" s="42"/>
      <c r="C17" s="45"/>
      <c r="D17" s="46"/>
      <c r="E17" s="46"/>
      <c r="F17" s="42"/>
      <c r="G17" s="45"/>
      <c r="H17" s="46" t="s">
        <v>271</v>
      </c>
      <c r="I17" s="21"/>
      <c r="J17" s="5"/>
      <c r="K17" s="5"/>
      <c r="L17" s="5"/>
      <c r="M17" s="5"/>
    </row>
    <row r="18" spans="1:13" ht="15">
      <c r="A18" s="22"/>
      <c r="B18" s="47"/>
      <c r="C18" s="47"/>
      <c r="D18" s="47"/>
      <c r="E18" s="41"/>
      <c r="F18" s="47"/>
      <c r="G18" s="47"/>
      <c r="H18" s="47"/>
      <c r="I18" s="19"/>
      <c r="J18" s="6"/>
      <c r="K18" s="6"/>
      <c r="L18" s="6"/>
      <c r="M18" s="6"/>
    </row>
    <row r="19" spans="1:9" ht="15">
      <c r="A19" s="15"/>
      <c r="B19" s="41" t="s">
        <v>22</v>
      </c>
      <c r="C19" s="41"/>
      <c r="D19" s="44" t="s">
        <v>22</v>
      </c>
      <c r="E19" s="44"/>
      <c r="F19" s="41" t="s">
        <v>22</v>
      </c>
      <c r="G19" s="41"/>
      <c r="H19" s="44" t="s">
        <v>22</v>
      </c>
      <c r="I19" s="15"/>
    </row>
    <row r="20" spans="2:9" ht="14.25">
      <c r="B20" s="23"/>
      <c r="C20" s="23"/>
      <c r="D20" s="15"/>
      <c r="E20" s="15"/>
      <c r="F20" s="23"/>
      <c r="G20" s="23"/>
      <c r="H20" s="15"/>
      <c r="I20" s="15"/>
    </row>
    <row r="21" spans="1:9" ht="14.25">
      <c r="A21" s="15" t="s">
        <v>6</v>
      </c>
      <c r="B21" s="21">
        <v>80162</v>
      </c>
      <c r="C21" s="21"/>
      <c r="D21" s="21">
        <v>77076</v>
      </c>
      <c r="E21" s="21"/>
      <c r="F21" s="21">
        <v>351902</v>
      </c>
      <c r="G21" s="21"/>
      <c r="H21" s="21">
        <v>328448</v>
      </c>
      <c r="I21" s="21"/>
    </row>
    <row r="22" spans="1:9" ht="14.25">
      <c r="A22" s="15"/>
      <c r="B22" s="21"/>
      <c r="C22" s="21"/>
      <c r="D22" s="21"/>
      <c r="E22" s="21"/>
      <c r="G22" s="21"/>
      <c r="H22" s="21"/>
      <c r="I22" s="21"/>
    </row>
    <row r="23" spans="1:9" ht="14.25">
      <c r="A23" s="15" t="s">
        <v>62</v>
      </c>
      <c r="B23" s="21">
        <v>219</v>
      </c>
      <c r="C23" s="21"/>
      <c r="D23" s="21">
        <v>303</v>
      </c>
      <c r="E23" s="21"/>
      <c r="F23" s="10">
        <f>768-230</f>
        <v>538</v>
      </c>
      <c r="G23" s="21"/>
      <c r="H23" s="21">
        <v>3164</v>
      </c>
      <c r="I23" s="21"/>
    </row>
    <row r="24" spans="1:9" ht="14.25">
      <c r="A24" s="15"/>
      <c r="B24" s="21"/>
      <c r="C24" s="21"/>
      <c r="D24" s="21"/>
      <c r="E24" s="21"/>
      <c r="G24" s="21"/>
      <c r="H24" s="21"/>
      <c r="I24" s="21"/>
    </row>
    <row r="25" spans="1:9" ht="14.25">
      <c r="A25" s="15" t="s">
        <v>142</v>
      </c>
      <c r="B25" s="21">
        <v>-74305</v>
      </c>
      <c r="C25" s="21"/>
      <c r="D25" s="21">
        <v>-70796</v>
      </c>
      <c r="E25" s="21"/>
      <c r="F25" s="21">
        <f>-253418-40428-30238+120</f>
        <v>-323964</v>
      </c>
      <c r="G25" s="21"/>
      <c r="H25" s="21">
        <f>-301231-1729</f>
        <v>-302960</v>
      </c>
      <c r="I25" s="21"/>
    </row>
    <row r="26" spans="1:9" ht="14.25">
      <c r="A26" s="15"/>
      <c r="B26" s="24"/>
      <c r="C26" s="21"/>
      <c r="D26" s="24"/>
      <c r="E26" s="21"/>
      <c r="F26" s="24"/>
      <c r="G26" s="21"/>
      <c r="H26" s="24"/>
      <c r="I26" s="21"/>
    </row>
    <row r="27" spans="1:9" ht="14.25">
      <c r="A27" s="15"/>
      <c r="B27" s="21"/>
      <c r="C27" s="21"/>
      <c r="D27" s="21"/>
      <c r="E27" s="21"/>
      <c r="F27" s="21"/>
      <c r="G27" s="21"/>
      <c r="H27" s="21"/>
      <c r="I27" s="21"/>
    </row>
    <row r="28" spans="1:9" ht="14.25">
      <c r="A28" s="15" t="s">
        <v>63</v>
      </c>
      <c r="B28" s="21">
        <f>SUM(B21:B25)</f>
        <v>6076</v>
      </c>
      <c r="C28" s="21"/>
      <c r="D28" s="21">
        <f>SUM(D21:D26)</f>
        <v>6583</v>
      </c>
      <c r="E28" s="21"/>
      <c r="F28" s="21">
        <f>SUM(F21:F26)</f>
        <v>28476</v>
      </c>
      <c r="G28" s="21"/>
      <c r="H28" s="21">
        <f>SUM(H21:H26)</f>
        <v>28652</v>
      </c>
      <c r="I28" s="21"/>
    </row>
    <row r="29" spans="1:9" ht="14.25">
      <c r="A29" s="15"/>
      <c r="B29" s="21"/>
      <c r="C29" s="21"/>
      <c r="D29" s="21"/>
      <c r="E29" s="21"/>
      <c r="F29" s="21"/>
      <c r="G29" s="21"/>
      <c r="H29" s="21"/>
      <c r="I29" s="21"/>
    </row>
    <row r="30" spans="1:9" ht="14.25">
      <c r="A30" s="25" t="s">
        <v>64</v>
      </c>
      <c r="B30" s="24">
        <f>-1541+110</f>
        <v>-1431</v>
      </c>
      <c r="C30" s="21"/>
      <c r="D30" s="24">
        <v>-974</v>
      </c>
      <c r="E30" s="21"/>
      <c r="F30" s="24">
        <f>-6084+110</f>
        <v>-5974</v>
      </c>
      <c r="G30" s="21"/>
      <c r="H30" s="24">
        <v>-4552</v>
      </c>
      <c r="I30" s="21"/>
    </row>
    <row r="31" spans="1:9" ht="14.25">
      <c r="A31" s="15"/>
      <c r="B31" s="21"/>
      <c r="C31" s="21"/>
      <c r="D31" s="21"/>
      <c r="E31" s="21"/>
      <c r="F31" s="21"/>
      <c r="G31" s="21"/>
      <c r="H31" s="21"/>
      <c r="I31" s="21"/>
    </row>
    <row r="32" spans="1:9" ht="14.25">
      <c r="A32" s="15" t="s">
        <v>36</v>
      </c>
      <c r="B32" s="21">
        <f>SUM(B28:B30)</f>
        <v>4645</v>
      </c>
      <c r="C32" s="21"/>
      <c r="D32" s="21">
        <f>SUM(D28:D30)</f>
        <v>5609</v>
      </c>
      <c r="E32" s="21"/>
      <c r="F32" s="21">
        <f>SUM(F28:F30)</f>
        <v>22502</v>
      </c>
      <c r="G32" s="21"/>
      <c r="H32" s="21">
        <f>SUM(H28:H30)</f>
        <v>24100</v>
      </c>
      <c r="I32" s="20"/>
    </row>
    <row r="33" spans="1:9" ht="14.25">
      <c r="A33" s="15"/>
      <c r="B33" s="21"/>
      <c r="C33" s="21"/>
      <c r="D33" s="21"/>
      <c r="E33" s="21"/>
      <c r="F33" s="21"/>
      <c r="G33" s="21"/>
      <c r="H33" s="20"/>
      <c r="I33" s="20"/>
    </row>
    <row r="34" spans="1:9" ht="14.25">
      <c r="A34" s="15" t="s">
        <v>18</v>
      </c>
      <c r="B34" s="24">
        <v>-1639</v>
      </c>
      <c r="D34" s="24">
        <v>-1204</v>
      </c>
      <c r="E34" s="21"/>
      <c r="F34" s="24">
        <v>-6343</v>
      </c>
      <c r="G34" s="21"/>
      <c r="H34" s="26">
        <f>-7201+484</f>
        <v>-6717</v>
      </c>
      <c r="I34" s="20"/>
    </row>
    <row r="35" spans="1:9" ht="14.25">
      <c r="A35" s="15"/>
      <c r="D35" s="21"/>
      <c r="E35" s="21"/>
      <c r="G35" s="21"/>
      <c r="H35" s="20"/>
      <c r="I35" s="20"/>
    </row>
    <row r="36" spans="1:9" ht="14.25">
      <c r="A36" s="15" t="s">
        <v>65</v>
      </c>
      <c r="B36" s="21">
        <f>SUM(B32:B34)</f>
        <v>3006</v>
      </c>
      <c r="C36" s="15"/>
      <c r="D36" s="27">
        <f>SUM(D32:D34)</f>
        <v>4405</v>
      </c>
      <c r="E36" s="15"/>
      <c r="F36" s="21">
        <f>SUM(F32:F34)</f>
        <v>16159</v>
      </c>
      <c r="G36" s="15"/>
      <c r="H36" s="28">
        <f>SUM(H32:H34)</f>
        <v>17383</v>
      </c>
      <c r="I36" s="28"/>
    </row>
    <row r="37" spans="1:9" ht="14.25">
      <c r="A37" s="15"/>
      <c r="B37" s="15"/>
      <c r="C37" s="15"/>
      <c r="D37" s="15"/>
      <c r="E37" s="15"/>
      <c r="F37" s="15"/>
      <c r="G37" s="15"/>
      <c r="H37" s="15"/>
      <c r="I37" s="15"/>
    </row>
    <row r="38" spans="1:9" ht="14.25">
      <c r="A38" s="15" t="s">
        <v>227</v>
      </c>
      <c r="B38" s="39">
        <v>0</v>
      </c>
      <c r="C38" s="15"/>
      <c r="D38" s="31">
        <v>0</v>
      </c>
      <c r="E38" s="15"/>
      <c r="F38" s="39">
        <v>0</v>
      </c>
      <c r="G38" s="15"/>
      <c r="H38" s="31">
        <v>-7529</v>
      </c>
      <c r="I38" s="15"/>
    </row>
    <row r="39" spans="1:9" ht="14.25">
      <c r="A39" s="15"/>
      <c r="B39" s="15"/>
      <c r="C39" s="15"/>
      <c r="D39" s="15"/>
      <c r="E39" s="15"/>
      <c r="F39" s="15"/>
      <c r="G39" s="15"/>
      <c r="H39" s="15"/>
      <c r="I39" s="15"/>
    </row>
    <row r="40" spans="1:9" ht="14.25">
      <c r="A40" s="15" t="s">
        <v>66</v>
      </c>
      <c r="B40" s="24">
        <v>-107</v>
      </c>
      <c r="C40" s="15"/>
      <c r="D40" s="29">
        <v>-98</v>
      </c>
      <c r="E40" s="15"/>
      <c r="F40" s="24">
        <v>-282</v>
      </c>
      <c r="G40" s="15"/>
      <c r="H40" s="30">
        <v>-611</v>
      </c>
      <c r="I40" s="15"/>
    </row>
    <row r="41" spans="1:9" ht="14.25">
      <c r="A41" s="15"/>
      <c r="B41" s="21"/>
      <c r="C41" s="15"/>
      <c r="D41" s="31"/>
      <c r="E41" s="15"/>
      <c r="F41" s="21"/>
      <c r="G41" s="15"/>
      <c r="H41" s="32"/>
      <c r="I41" s="15"/>
    </row>
    <row r="42" spans="1:9" ht="15" thickBot="1">
      <c r="A42" s="15" t="s">
        <v>67</v>
      </c>
      <c r="B42" s="33">
        <f>SUM(B36:B40)</f>
        <v>2899</v>
      </c>
      <c r="C42" s="15"/>
      <c r="D42" s="33">
        <f>SUM(D36:D40)</f>
        <v>4307</v>
      </c>
      <c r="E42" s="15"/>
      <c r="F42" s="33">
        <f>SUM(F36:F40)</f>
        <v>15877</v>
      </c>
      <c r="G42" s="15"/>
      <c r="H42" s="33">
        <f>SUM(H36:H40)</f>
        <v>9243</v>
      </c>
      <c r="I42" s="15"/>
    </row>
    <row r="43" spans="1:9" ht="14.25">
      <c r="A43" s="15"/>
      <c r="B43" s="15"/>
      <c r="C43" s="15"/>
      <c r="D43" s="15"/>
      <c r="E43" s="15"/>
      <c r="F43" s="15"/>
      <c r="G43" s="15"/>
      <c r="H43" s="15"/>
      <c r="I43" s="15"/>
    </row>
    <row r="44" spans="1:9" ht="14.25">
      <c r="A44" s="15"/>
      <c r="B44" s="34"/>
      <c r="C44" s="15"/>
      <c r="D44" s="15"/>
      <c r="E44" s="15"/>
      <c r="F44" s="15"/>
      <c r="G44" s="15"/>
      <c r="H44" s="15"/>
      <c r="I44" s="15"/>
    </row>
    <row r="45" spans="1:9" ht="14.25">
      <c r="A45" s="15" t="s">
        <v>163</v>
      </c>
      <c r="B45" s="12"/>
      <c r="C45" s="12"/>
      <c r="D45" s="35"/>
      <c r="E45" s="12"/>
      <c r="F45" s="12"/>
      <c r="G45" s="12"/>
      <c r="H45" s="35"/>
      <c r="I45" s="12"/>
    </row>
    <row r="46" spans="1:9" ht="15" thickBot="1">
      <c r="A46" s="15" t="s">
        <v>68</v>
      </c>
      <c r="B46" s="36">
        <f>'Notes-pg 5'!F251</f>
        <v>2.5100436378749045</v>
      </c>
      <c r="C46" s="15"/>
      <c r="D46" s="37">
        <f>'Notes-pg 5'!G251</f>
        <v>5.359298201953587</v>
      </c>
      <c r="E46" s="15"/>
      <c r="F46" s="36">
        <f>'Notes-pg 5'!I251</f>
        <v>13.961729893244692</v>
      </c>
      <c r="G46" s="15"/>
      <c r="H46" s="37">
        <f>'Notes-pg 5'!J251</f>
        <v>24.429115128449098</v>
      </c>
      <c r="I46" s="15"/>
    </row>
    <row r="47" spans="1:9" ht="14.25">
      <c r="A47" s="15"/>
      <c r="B47" s="38"/>
      <c r="C47" s="15"/>
      <c r="D47" s="39"/>
      <c r="E47" s="15"/>
      <c r="F47" s="38"/>
      <c r="G47" s="15"/>
      <c r="H47" s="39"/>
      <c r="I47" s="15"/>
    </row>
    <row r="48" spans="1:9" ht="15" thickBot="1">
      <c r="A48" s="40" t="s">
        <v>120</v>
      </c>
      <c r="B48" s="36">
        <f>'Notes-pg 5'!F260</f>
        <v>2.489676120268933</v>
      </c>
      <c r="C48" s="15"/>
      <c r="D48" s="37">
        <f>'Notes-pg 5'!G260</f>
        <v>5.2236735637498555</v>
      </c>
      <c r="E48" s="15"/>
      <c r="F48" s="36">
        <f>'Notes-pg 5'!I260</f>
        <v>13.806248158993641</v>
      </c>
      <c r="G48" s="15"/>
      <c r="H48" s="37">
        <f>'Notes-pg 5'!J260</f>
        <v>18.290927445738536</v>
      </c>
      <c r="I48" s="15"/>
    </row>
    <row r="49" spans="1:9" ht="14.25">
      <c r="A49" s="15"/>
      <c r="B49" s="15"/>
      <c r="C49" s="15"/>
      <c r="D49" s="15"/>
      <c r="E49" s="15"/>
      <c r="F49" s="15"/>
      <c r="G49" s="15"/>
      <c r="H49" s="15"/>
      <c r="I49" s="15"/>
    </row>
    <row r="50" spans="1:9" ht="14.25">
      <c r="A50" s="15"/>
      <c r="B50" s="15"/>
      <c r="C50" s="15"/>
      <c r="D50" s="15"/>
      <c r="E50" s="15"/>
      <c r="F50" s="15"/>
      <c r="G50" s="15"/>
      <c r="H50" s="15"/>
      <c r="I50" s="15"/>
    </row>
    <row r="51" spans="1:9" ht="14.25">
      <c r="A51" s="15"/>
      <c r="B51" s="15"/>
      <c r="C51" s="15"/>
      <c r="D51" s="15"/>
      <c r="E51" s="15"/>
      <c r="F51" s="15"/>
      <c r="G51" s="15"/>
      <c r="H51" s="15"/>
      <c r="I51" s="15"/>
    </row>
    <row r="52" spans="1:9" ht="14.25">
      <c r="A52" s="308" t="s">
        <v>205</v>
      </c>
      <c r="B52" s="308"/>
      <c r="C52" s="308"/>
      <c r="D52" s="308"/>
      <c r="E52" s="308"/>
      <c r="F52" s="308"/>
      <c r="G52" s="308"/>
      <c r="H52" s="308"/>
      <c r="I52" s="15"/>
    </row>
    <row r="53" spans="1:9" ht="14.25">
      <c r="A53" s="308"/>
      <c r="B53" s="308"/>
      <c r="C53" s="308"/>
      <c r="D53" s="308"/>
      <c r="E53" s="308"/>
      <c r="F53" s="308"/>
      <c r="G53" s="308"/>
      <c r="H53" s="308"/>
      <c r="I53" s="15"/>
    </row>
    <row r="54" spans="1:9" ht="14.25">
      <c r="A54" s="15"/>
      <c r="B54" s="15"/>
      <c r="C54" s="15"/>
      <c r="D54" s="15"/>
      <c r="E54" s="15"/>
      <c r="F54" s="15"/>
      <c r="G54" s="15"/>
      <c r="H54" s="15"/>
      <c r="I54" s="15"/>
    </row>
    <row r="55" spans="2:9" ht="14.25">
      <c r="B55" s="15"/>
      <c r="C55" s="15"/>
      <c r="D55" s="15"/>
      <c r="E55" s="15"/>
      <c r="F55" s="15"/>
      <c r="G55" s="15"/>
      <c r="H55" s="15"/>
      <c r="I55" s="15"/>
    </row>
    <row r="56" spans="1:9" ht="14.25">
      <c r="A56" s="15"/>
      <c r="B56" s="15"/>
      <c r="C56" s="15"/>
      <c r="D56" s="15"/>
      <c r="E56" s="15"/>
      <c r="F56" s="15"/>
      <c r="G56" s="15"/>
      <c r="H56" s="15"/>
      <c r="I56" s="15"/>
    </row>
    <row r="57" spans="1:9" ht="14.25">
      <c r="A57" s="15"/>
      <c r="B57" s="15"/>
      <c r="C57" s="15"/>
      <c r="D57" s="15"/>
      <c r="E57" s="15"/>
      <c r="F57" s="15"/>
      <c r="G57" s="15"/>
      <c r="H57" s="15"/>
      <c r="I57" s="15"/>
    </row>
    <row r="58" spans="1:9" ht="14.25">
      <c r="A58" s="15"/>
      <c r="B58" s="15"/>
      <c r="C58" s="15"/>
      <c r="D58" s="15"/>
      <c r="E58" s="15"/>
      <c r="F58" s="15"/>
      <c r="G58" s="15"/>
      <c r="H58" s="15"/>
      <c r="I58" s="15"/>
    </row>
    <row r="59" spans="1:9" ht="14.25">
      <c r="A59" s="15"/>
      <c r="B59" s="15"/>
      <c r="C59" s="15"/>
      <c r="D59" s="15"/>
      <c r="E59" s="15"/>
      <c r="F59" s="15"/>
      <c r="G59" s="15"/>
      <c r="H59" s="15"/>
      <c r="I59" s="15"/>
    </row>
    <row r="60" spans="1:9" ht="14.25">
      <c r="A60" s="15"/>
      <c r="B60" s="15"/>
      <c r="C60" s="15"/>
      <c r="D60" s="15"/>
      <c r="E60" s="15"/>
      <c r="F60" s="15"/>
      <c r="G60" s="15"/>
      <c r="H60" s="15"/>
      <c r="I60" s="15"/>
    </row>
    <row r="61" spans="1:9" ht="14.25">
      <c r="A61" s="15"/>
      <c r="B61" s="15"/>
      <c r="C61" s="15"/>
      <c r="D61" s="15"/>
      <c r="E61" s="15"/>
      <c r="F61" s="15"/>
      <c r="G61" s="15"/>
      <c r="H61" s="15"/>
      <c r="I61" s="15"/>
    </row>
    <row r="62" spans="1:9" ht="14.25">
      <c r="A62" s="15"/>
      <c r="B62" s="15"/>
      <c r="C62" s="15"/>
      <c r="D62" s="15"/>
      <c r="E62" s="15"/>
      <c r="F62" s="15"/>
      <c r="G62" s="15"/>
      <c r="H62" s="15"/>
      <c r="I62" s="15"/>
    </row>
    <row r="63" spans="1:9" ht="14.25">
      <c r="A63" s="15"/>
      <c r="B63" s="15"/>
      <c r="C63" s="15"/>
      <c r="D63" s="15"/>
      <c r="E63" s="15"/>
      <c r="F63" s="15"/>
      <c r="G63" s="15"/>
      <c r="H63" s="15"/>
      <c r="I63" s="15"/>
    </row>
    <row r="64" spans="1:9" ht="14.25">
      <c r="A64" s="15"/>
      <c r="B64" s="15"/>
      <c r="C64" s="15"/>
      <c r="D64" s="15"/>
      <c r="E64" s="15"/>
      <c r="F64" s="15"/>
      <c r="G64" s="15"/>
      <c r="H64" s="15"/>
      <c r="I64" s="15"/>
    </row>
    <row r="65" spans="1:9" ht="14.25">
      <c r="A65" s="15"/>
      <c r="B65" s="15"/>
      <c r="C65" s="15"/>
      <c r="D65" s="15"/>
      <c r="E65" s="15"/>
      <c r="F65" s="15"/>
      <c r="G65" s="15"/>
      <c r="H65" s="15"/>
      <c r="I65" s="15"/>
    </row>
    <row r="66" spans="1:9" ht="14.25">
      <c r="A66" s="15"/>
      <c r="B66" s="15"/>
      <c r="C66" s="15"/>
      <c r="D66" s="15"/>
      <c r="E66" s="15"/>
      <c r="F66" s="15"/>
      <c r="G66" s="15"/>
      <c r="H66" s="15"/>
      <c r="I66" s="15"/>
    </row>
    <row r="67" spans="1:9" ht="14.25">
      <c r="A67" s="15"/>
      <c r="B67" s="15"/>
      <c r="C67" s="15"/>
      <c r="D67" s="15"/>
      <c r="E67" s="15"/>
      <c r="F67" s="15"/>
      <c r="G67" s="15"/>
      <c r="H67" s="15"/>
      <c r="I67" s="15"/>
    </row>
    <row r="68" spans="1:9" ht="14.25">
      <c r="A68" s="15"/>
      <c r="B68" s="15"/>
      <c r="C68" s="15"/>
      <c r="D68" s="15"/>
      <c r="E68" s="15"/>
      <c r="F68" s="15"/>
      <c r="G68" s="15"/>
      <c r="H68" s="15"/>
      <c r="I68" s="15"/>
    </row>
    <row r="69" spans="1:9" ht="14.25">
      <c r="A69" s="15"/>
      <c r="B69" s="15"/>
      <c r="C69" s="15"/>
      <c r="D69" s="15"/>
      <c r="E69" s="15"/>
      <c r="F69" s="15"/>
      <c r="G69" s="15"/>
      <c r="H69" s="15"/>
      <c r="I69" s="15"/>
    </row>
    <row r="70" spans="1:9" ht="14.25">
      <c r="A70" s="15"/>
      <c r="B70" s="15"/>
      <c r="C70" s="15"/>
      <c r="D70" s="15"/>
      <c r="E70" s="15"/>
      <c r="F70" s="15"/>
      <c r="G70" s="15"/>
      <c r="H70" s="15"/>
      <c r="I70" s="15"/>
    </row>
    <row r="71" spans="1:9" ht="14.25">
      <c r="A71" s="15"/>
      <c r="B71" s="15"/>
      <c r="C71" s="15"/>
      <c r="D71" s="15"/>
      <c r="E71" s="15"/>
      <c r="F71" s="15"/>
      <c r="G71" s="15"/>
      <c r="H71" s="15"/>
      <c r="I71" s="15"/>
    </row>
    <row r="72" spans="1:9" ht="14.25">
      <c r="A72" s="15"/>
      <c r="B72" s="15"/>
      <c r="C72" s="15"/>
      <c r="D72" s="15"/>
      <c r="E72" s="15"/>
      <c r="F72" s="15"/>
      <c r="G72" s="15"/>
      <c r="H72" s="15"/>
      <c r="I72" s="15"/>
    </row>
    <row r="73" spans="1:9" ht="14.25">
      <c r="A73" s="15"/>
      <c r="B73" s="15"/>
      <c r="C73" s="15"/>
      <c r="D73" s="15"/>
      <c r="E73" s="15"/>
      <c r="F73" s="15"/>
      <c r="G73" s="15"/>
      <c r="H73" s="15"/>
      <c r="I73" s="15"/>
    </row>
    <row r="74" spans="1:9" ht="14.25">
      <c r="A74" s="15"/>
      <c r="B74" s="15"/>
      <c r="C74" s="15"/>
      <c r="D74" s="15"/>
      <c r="E74" s="15"/>
      <c r="F74" s="15"/>
      <c r="G74" s="15"/>
      <c r="H74" s="15"/>
      <c r="I74" s="15"/>
    </row>
    <row r="75" spans="1:9" ht="14.25">
      <c r="A75" s="15"/>
      <c r="B75" s="15"/>
      <c r="C75" s="15"/>
      <c r="D75" s="15"/>
      <c r="E75" s="15"/>
      <c r="F75" s="15"/>
      <c r="G75" s="15"/>
      <c r="H75" s="15"/>
      <c r="I75" s="15"/>
    </row>
    <row r="76" spans="1:9" ht="14.25">
      <c r="A76" s="15"/>
      <c r="B76" s="15"/>
      <c r="C76" s="15"/>
      <c r="D76" s="15"/>
      <c r="E76" s="15"/>
      <c r="F76" s="15"/>
      <c r="G76" s="15"/>
      <c r="H76" s="15"/>
      <c r="I76" s="15"/>
    </row>
  </sheetData>
  <mergeCells count="3">
    <mergeCell ref="F11:H11"/>
    <mergeCell ref="B11:D11"/>
    <mergeCell ref="A52:H53"/>
  </mergeCells>
  <printOptions/>
  <pageMargins left="1" right="0" top="0.5" bottom="0.25" header="0.2" footer="0.2"/>
  <pageSetup fitToHeight="1" fitToWidth="1" horizontalDpi="600" verticalDpi="600" orientation="portrait" paperSize="9" scale="82" r:id="rId2"/>
  <headerFooter alignWithMargins="0">
    <oddFooter>&amp;C6</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view="pageBreakPreview" zoomScale="75" zoomScaleNormal="75" zoomScaleSheetLayoutView="75" workbookViewId="0" topLeftCell="A37">
      <selection activeCell="B26" sqref="B26"/>
    </sheetView>
  </sheetViews>
  <sheetFormatPr defaultColWidth="9.140625" defaultRowHeight="12.75"/>
  <cols>
    <col min="1" max="1" width="2.57421875" style="53" customWidth="1"/>
    <col min="2" max="2" width="50.8515625" style="49" customWidth="1"/>
    <col min="3" max="3" width="16.7109375" style="10" customWidth="1"/>
    <col min="4" max="4" width="7.00390625" style="58" customWidth="1"/>
    <col min="5" max="5" width="16.7109375" style="49" customWidth="1"/>
    <col min="6" max="6" width="1.7109375" style="49" customWidth="1"/>
    <col min="7" max="10" width="17.57421875" style="15" customWidth="1"/>
    <col min="11" max="16384" width="9.140625" style="4" customWidth="1"/>
  </cols>
  <sheetData>
    <row r="1" spans="3:10" ht="15">
      <c r="C1" s="50"/>
      <c r="D1" s="51"/>
      <c r="E1" s="52"/>
      <c r="G1" s="17"/>
      <c r="H1" s="17"/>
      <c r="I1" s="17"/>
      <c r="J1" s="17"/>
    </row>
    <row r="2" spans="3:10" ht="15">
      <c r="C2" s="50"/>
      <c r="D2" s="51"/>
      <c r="E2" s="52"/>
      <c r="G2" s="17"/>
      <c r="H2" s="17"/>
      <c r="I2" s="17"/>
      <c r="J2" s="17"/>
    </row>
    <row r="3" spans="1:10" ht="18">
      <c r="A3" s="9" t="s">
        <v>164</v>
      </c>
      <c r="C3" s="50"/>
      <c r="D3" s="51"/>
      <c r="E3" s="52"/>
      <c r="G3" s="17"/>
      <c r="H3" s="17"/>
      <c r="I3" s="17"/>
      <c r="J3" s="17"/>
    </row>
    <row r="4" spans="3:10" ht="14.25">
      <c r="C4" s="11"/>
      <c r="D4" s="54"/>
      <c r="E4" s="55"/>
      <c r="G4" s="56"/>
      <c r="H4" s="56"/>
      <c r="I4" s="56"/>
      <c r="J4" s="56"/>
    </row>
    <row r="5" ht="15">
      <c r="A5" s="57" t="s">
        <v>270</v>
      </c>
    </row>
    <row r="6" ht="14.25">
      <c r="A6" s="60"/>
    </row>
    <row r="7" spans="1:10" ht="15">
      <c r="A7" s="59" t="s">
        <v>178</v>
      </c>
      <c r="B7" s="10"/>
      <c r="C7" s="50"/>
      <c r="D7" s="51"/>
      <c r="E7" s="52"/>
      <c r="G7" s="17"/>
      <c r="H7" s="17"/>
      <c r="I7" s="17"/>
      <c r="J7" s="17"/>
    </row>
    <row r="8" spans="1:10" ht="15">
      <c r="A8" s="57"/>
      <c r="B8" s="52"/>
      <c r="C8" s="50"/>
      <c r="D8" s="51"/>
      <c r="E8" s="52"/>
      <c r="G8" s="17"/>
      <c r="H8" s="17"/>
      <c r="I8" s="17"/>
      <c r="J8" s="17"/>
    </row>
    <row r="9" spans="2:10" ht="15">
      <c r="B9" s="61"/>
      <c r="C9" s="107" t="s">
        <v>165</v>
      </c>
      <c r="D9" s="62"/>
      <c r="E9" s="47" t="s">
        <v>165</v>
      </c>
      <c r="F9" s="61"/>
      <c r="G9" s="44"/>
      <c r="H9" s="44"/>
      <c r="I9" s="44"/>
      <c r="J9" s="44"/>
    </row>
    <row r="10" spans="1:10" ht="15">
      <c r="A10" s="57"/>
      <c r="B10" s="63"/>
      <c r="C10" s="107" t="s">
        <v>256</v>
      </c>
      <c r="D10" s="64"/>
      <c r="E10" s="47" t="s">
        <v>149</v>
      </c>
      <c r="F10" s="63"/>
      <c r="G10" s="65"/>
      <c r="H10" s="65"/>
      <c r="I10" s="65"/>
      <c r="J10" s="65"/>
    </row>
    <row r="11" spans="1:10" ht="15">
      <c r="A11" s="57"/>
      <c r="B11" s="63"/>
      <c r="C11" s="223" t="s">
        <v>188</v>
      </c>
      <c r="D11" s="64"/>
      <c r="E11" s="224" t="s">
        <v>189</v>
      </c>
      <c r="F11" s="63"/>
      <c r="G11" s="65"/>
      <c r="H11" s="65"/>
      <c r="I11" s="65"/>
      <c r="J11" s="65"/>
    </row>
    <row r="12" spans="1:10" ht="15">
      <c r="A12" s="57"/>
      <c r="B12" s="63"/>
      <c r="C12" s="223"/>
      <c r="D12" s="64"/>
      <c r="E12" s="224" t="s">
        <v>242</v>
      </c>
      <c r="F12" s="63"/>
      <c r="G12" s="65"/>
      <c r="H12" s="65"/>
      <c r="I12" s="65"/>
      <c r="J12" s="65"/>
    </row>
    <row r="13" spans="1:10" ht="15">
      <c r="A13" s="57"/>
      <c r="B13" s="63"/>
      <c r="C13" s="107" t="s">
        <v>22</v>
      </c>
      <c r="D13" s="108"/>
      <c r="E13" s="109" t="s">
        <v>22</v>
      </c>
      <c r="F13" s="63"/>
      <c r="G13" s="41"/>
      <c r="H13" s="41"/>
      <c r="I13" s="41"/>
      <c r="J13" s="41"/>
    </row>
    <row r="14" spans="1:10" ht="15">
      <c r="A14" s="57"/>
      <c r="B14" s="63"/>
      <c r="C14" s="107"/>
      <c r="D14" s="108"/>
      <c r="E14" s="109"/>
      <c r="F14" s="63"/>
      <c r="G14" s="41"/>
      <c r="H14" s="41"/>
      <c r="I14" s="41"/>
      <c r="J14" s="41"/>
    </row>
    <row r="15" spans="1:10" ht="15">
      <c r="A15" s="73" t="s">
        <v>166</v>
      </c>
      <c r="C15" s="66"/>
      <c r="D15" s="62"/>
      <c r="E15" s="67"/>
      <c r="G15" s="18"/>
      <c r="H15" s="18"/>
      <c r="I15" s="18"/>
      <c r="J15" s="18"/>
    </row>
    <row r="16" spans="1:10" ht="14.25">
      <c r="A16" s="4"/>
      <c r="B16" s="53" t="s">
        <v>167</v>
      </c>
      <c r="C16" s="68">
        <v>61600</v>
      </c>
      <c r="D16" s="69"/>
      <c r="E16" s="70">
        <v>57840</v>
      </c>
      <c r="G16" s="43"/>
      <c r="H16" s="43"/>
      <c r="I16" s="43"/>
      <c r="J16" s="43"/>
    </row>
    <row r="17" spans="1:10" ht="14.25">
      <c r="A17" s="4"/>
      <c r="B17" s="53" t="s">
        <v>190</v>
      </c>
      <c r="C17" s="68">
        <v>125</v>
      </c>
      <c r="D17" s="69"/>
      <c r="E17" s="70">
        <v>126</v>
      </c>
      <c r="G17" s="43"/>
      <c r="H17" s="43"/>
      <c r="I17" s="43"/>
      <c r="J17" s="43"/>
    </row>
    <row r="18" spans="1:10" ht="14.25">
      <c r="A18" s="4"/>
      <c r="B18" s="53" t="s">
        <v>191</v>
      </c>
      <c r="C18" s="68">
        <v>383</v>
      </c>
      <c r="D18" s="69"/>
      <c r="E18" s="70">
        <v>383</v>
      </c>
      <c r="G18" s="43"/>
      <c r="H18" s="43"/>
      <c r="I18" s="43"/>
      <c r="J18" s="43"/>
    </row>
    <row r="19" spans="1:10" ht="14.25">
      <c r="A19" s="4"/>
      <c r="B19" s="53" t="s">
        <v>168</v>
      </c>
      <c r="C19" s="68">
        <f>-17305+2753</f>
        <v>-14552</v>
      </c>
      <c r="D19" s="69"/>
      <c r="E19" s="70">
        <v>-20393</v>
      </c>
      <c r="G19" s="43"/>
      <c r="H19" s="43"/>
      <c r="I19" s="43"/>
      <c r="J19" s="43"/>
    </row>
    <row r="20" spans="1:10" ht="14.25">
      <c r="A20" s="4"/>
      <c r="B20" s="53" t="s">
        <v>171</v>
      </c>
      <c r="C20" s="71">
        <v>364</v>
      </c>
      <c r="D20" s="69"/>
      <c r="E20" s="72">
        <v>562</v>
      </c>
      <c r="G20" s="43"/>
      <c r="H20" s="43"/>
      <c r="I20" s="43"/>
      <c r="J20" s="43"/>
    </row>
    <row r="21" spans="1:10" ht="15">
      <c r="A21" s="57"/>
      <c r="C21" s="68">
        <f>SUM(C16:C20)</f>
        <v>47920</v>
      </c>
      <c r="D21" s="69"/>
      <c r="E21" s="68">
        <f>SUM(E16:E20)</f>
        <v>38518</v>
      </c>
      <c r="G21" s="43"/>
      <c r="H21" s="43"/>
      <c r="I21" s="43"/>
      <c r="J21" s="43"/>
    </row>
    <row r="22" spans="1:10" ht="15">
      <c r="A22" s="73" t="s">
        <v>53</v>
      </c>
      <c r="C22" s="74"/>
      <c r="D22" s="75"/>
      <c r="E22" s="70"/>
      <c r="G22" s="28"/>
      <c r="H22" s="28"/>
      <c r="I22" s="43"/>
      <c r="J22" s="43"/>
    </row>
    <row r="23" spans="2:10" ht="14.25">
      <c r="B23" s="53" t="s">
        <v>40</v>
      </c>
      <c r="C23" s="76">
        <v>250739</v>
      </c>
      <c r="D23" s="43"/>
      <c r="E23" s="77">
        <f>249480-2161</f>
        <v>247319</v>
      </c>
      <c r="G23" s="43"/>
      <c r="H23" s="43"/>
      <c r="I23" s="43"/>
      <c r="J23" s="43"/>
    </row>
    <row r="24" spans="2:10" ht="14.25">
      <c r="B24" s="53" t="s">
        <v>100</v>
      </c>
      <c r="C24" s="78">
        <f>798-166</f>
        <v>632</v>
      </c>
      <c r="D24" s="43"/>
      <c r="E24" s="79">
        <v>511</v>
      </c>
      <c r="G24" s="43"/>
      <c r="H24" s="43"/>
      <c r="I24" s="43"/>
      <c r="J24" s="43"/>
    </row>
    <row r="25" spans="2:10" ht="14.25">
      <c r="B25" s="53" t="s">
        <v>169</v>
      </c>
      <c r="C25" s="78">
        <v>4995</v>
      </c>
      <c r="D25" s="43"/>
      <c r="E25" s="79">
        <f>3832+51</f>
        <v>3883</v>
      </c>
      <c r="G25" s="43"/>
      <c r="H25" s="43"/>
      <c r="I25" s="43"/>
      <c r="J25" s="43"/>
    </row>
    <row r="26" spans="2:10" ht="14.25">
      <c r="B26" s="53" t="s">
        <v>99</v>
      </c>
      <c r="C26" s="78">
        <v>2722</v>
      </c>
      <c r="D26" s="43"/>
      <c r="E26" s="79">
        <v>1329</v>
      </c>
      <c r="G26" s="43"/>
      <c r="H26" s="43"/>
      <c r="I26" s="43"/>
      <c r="J26" s="43"/>
    </row>
    <row r="27" spans="2:10" ht="14.25">
      <c r="B27" s="53" t="s">
        <v>170</v>
      </c>
      <c r="C27" s="78">
        <v>4248</v>
      </c>
      <c r="D27" s="43"/>
      <c r="E27" s="79">
        <v>6385</v>
      </c>
      <c r="G27" s="43"/>
      <c r="H27" s="43"/>
      <c r="I27" s="43"/>
      <c r="J27" s="43"/>
    </row>
    <row r="28" spans="2:10" ht="14.25">
      <c r="B28" s="53" t="s">
        <v>48</v>
      </c>
      <c r="C28" s="80">
        <v>6732</v>
      </c>
      <c r="D28" s="43"/>
      <c r="E28" s="81">
        <v>5860</v>
      </c>
      <c r="G28" s="43"/>
      <c r="H28" s="43"/>
      <c r="I28" s="43"/>
      <c r="J28" s="43"/>
    </row>
    <row r="29" spans="2:10" ht="18" customHeight="1">
      <c r="B29" s="82"/>
      <c r="C29" s="83">
        <f>SUM(C23:C28)</f>
        <v>270068</v>
      </c>
      <c r="D29" s="84"/>
      <c r="E29" s="83">
        <f>SUM(E23:E28)</f>
        <v>265287</v>
      </c>
      <c r="G29" s="85"/>
      <c r="H29" s="85"/>
      <c r="I29" s="43"/>
      <c r="J29" s="43"/>
    </row>
    <row r="30" spans="1:10" ht="15">
      <c r="A30" s="73" t="s">
        <v>54</v>
      </c>
      <c r="C30" s="86"/>
      <c r="D30" s="75"/>
      <c r="E30" s="87"/>
      <c r="G30" s="28"/>
      <c r="H30" s="28"/>
      <c r="I30" s="43"/>
      <c r="J30" s="43"/>
    </row>
    <row r="31" spans="2:10" ht="14.25">
      <c r="B31" s="53" t="s">
        <v>101</v>
      </c>
      <c r="C31" s="88">
        <v>30693</v>
      </c>
      <c r="D31" s="43"/>
      <c r="E31" s="79">
        <f>33280-381</f>
        <v>32899</v>
      </c>
      <c r="G31" s="89"/>
      <c r="H31" s="43"/>
      <c r="I31" s="43"/>
      <c r="J31" s="43"/>
    </row>
    <row r="32" spans="2:10" ht="14.25">
      <c r="B32" s="53" t="s">
        <v>172</v>
      </c>
      <c r="C32" s="88">
        <f>116+1468+12535</f>
        <v>14119</v>
      </c>
      <c r="D32" s="43"/>
      <c r="E32" s="79">
        <f>14045-101+101+1097</f>
        <v>15142</v>
      </c>
      <c r="G32" s="89"/>
      <c r="H32" s="43"/>
      <c r="I32" s="43"/>
      <c r="J32" s="43"/>
    </row>
    <row r="33" spans="2:10" ht="14.25">
      <c r="B33" s="13" t="s">
        <v>173</v>
      </c>
      <c r="C33" s="88">
        <v>2137</v>
      </c>
      <c r="D33" s="43"/>
      <c r="E33" s="79">
        <v>3375</v>
      </c>
      <c r="G33" s="89"/>
      <c r="H33" s="43"/>
      <c r="I33" s="43"/>
      <c r="J33" s="43"/>
    </row>
    <row r="34" spans="2:10" ht="14.25">
      <c r="B34" s="53" t="s">
        <v>176</v>
      </c>
      <c r="C34" s="88">
        <f>22513+34155+18+1517+18</f>
        <v>58221</v>
      </c>
      <c r="D34" s="43"/>
      <c r="E34" s="79">
        <f>17693+27907+1097</f>
        <v>46697</v>
      </c>
      <c r="G34" s="89"/>
      <c r="H34" s="43"/>
      <c r="I34" s="43"/>
      <c r="J34" s="43"/>
    </row>
    <row r="35" spans="2:10" ht="14.25">
      <c r="B35" s="53" t="s">
        <v>235</v>
      </c>
      <c r="C35" s="88">
        <v>0</v>
      </c>
      <c r="D35" s="43"/>
      <c r="E35" s="79">
        <v>0</v>
      </c>
      <c r="G35" s="89"/>
      <c r="H35" s="43"/>
      <c r="I35" s="43"/>
      <c r="J35" s="43"/>
    </row>
    <row r="36" spans="2:10" ht="14.25">
      <c r="B36" s="49" t="s">
        <v>174</v>
      </c>
      <c r="C36" s="90">
        <v>321</v>
      </c>
      <c r="D36" s="43"/>
      <c r="E36" s="81">
        <f>1858-484</f>
        <v>1374</v>
      </c>
      <c r="G36" s="43"/>
      <c r="H36" s="43"/>
      <c r="I36" s="43"/>
      <c r="J36" s="43"/>
    </row>
    <row r="37" spans="2:10" ht="18" customHeight="1">
      <c r="B37" s="82"/>
      <c r="C37" s="83">
        <f>SUM(C31:C36)</f>
        <v>105491</v>
      </c>
      <c r="D37" s="84"/>
      <c r="E37" s="83">
        <f>SUM(E31:E36)</f>
        <v>99487</v>
      </c>
      <c r="G37" s="85"/>
      <c r="H37" s="85"/>
      <c r="I37" s="43"/>
      <c r="J37" s="43"/>
    </row>
    <row r="38" spans="3:10" ht="1.5" customHeight="1">
      <c r="C38" s="74"/>
      <c r="D38" s="75"/>
      <c r="E38" s="70"/>
      <c r="G38" s="28"/>
      <c r="H38" s="28"/>
      <c r="I38" s="43"/>
      <c r="J38" s="43"/>
    </row>
    <row r="39" spans="1:10" ht="15">
      <c r="A39" s="73" t="s">
        <v>177</v>
      </c>
      <c r="C39" s="30">
        <f>C29-C37</f>
        <v>164577</v>
      </c>
      <c r="D39" s="84"/>
      <c r="E39" s="30">
        <f>E29-E37</f>
        <v>165800</v>
      </c>
      <c r="G39" s="85"/>
      <c r="H39" s="85"/>
      <c r="I39" s="43"/>
      <c r="J39" s="43"/>
    </row>
    <row r="40" spans="3:10" ht="1.5" customHeight="1">
      <c r="C40" s="28"/>
      <c r="D40" s="84"/>
      <c r="E40" s="91"/>
      <c r="G40" s="85"/>
      <c r="H40" s="85"/>
      <c r="I40" s="43"/>
      <c r="J40" s="43"/>
    </row>
    <row r="41" spans="3:10" ht="15" thickBot="1">
      <c r="C41" s="92">
        <f>C39+C21</f>
        <v>212497</v>
      </c>
      <c r="D41" s="84"/>
      <c r="E41" s="92">
        <f>E21+E39</f>
        <v>204318</v>
      </c>
      <c r="G41" s="85"/>
      <c r="H41" s="85"/>
      <c r="I41" s="43"/>
      <c r="J41" s="43"/>
    </row>
    <row r="42" spans="3:10" ht="14.25">
      <c r="C42" s="74"/>
      <c r="D42" s="75"/>
      <c r="E42" s="70"/>
      <c r="G42" s="28"/>
      <c r="H42" s="28"/>
      <c r="I42" s="43"/>
      <c r="J42" s="43"/>
    </row>
    <row r="43" spans="1:10" ht="15">
      <c r="A43" s="57" t="s">
        <v>179</v>
      </c>
      <c r="C43" s="74"/>
      <c r="D43" s="75"/>
      <c r="E43" s="70"/>
      <c r="G43" s="28"/>
      <c r="H43" s="28"/>
      <c r="I43" s="43"/>
      <c r="J43" s="43"/>
    </row>
    <row r="44" spans="1:10" ht="15">
      <c r="A44" s="73" t="s">
        <v>55</v>
      </c>
      <c r="C44" s="68">
        <v>115535</v>
      </c>
      <c r="D44" s="69"/>
      <c r="E44" s="70">
        <v>87556</v>
      </c>
      <c r="G44" s="43"/>
      <c r="H44" s="43"/>
      <c r="I44" s="43"/>
      <c r="J44" s="43"/>
    </row>
    <row r="45" spans="1:10" ht="15">
      <c r="A45" s="73" t="s">
        <v>156</v>
      </c>
      <c r="C45" s="68">
        <v>207</v>
      </c>
      <c r="D45" s="69"/>
      <c r="E45" s="70">
        <v>6036</v>
      </c>
      <c r="G45" s="43"/>
      <c r="H45" s="43"/>
      <c r="I45" s="43"/>
      <c r="J45" s="43"/>
    </row>
    <row r="46" spans="1:10" ht="15">
      <c r="A46" s="57" t="s">
        <v>56</v>
      </c>
      <c r="C46" s="68">
        <v>48225</v>
      </c>
      <c r="D46" s="69"/>
      <c r="E46" s="70">
        <v>31438</v>
      </c>
      <c r="G46" s="43"/>
      <c r="H46" s="43"/>
      <c r="I46" s="43"/>
      <c r="J46" s="43"/>
    </row>
    <row r="47" spans="1:10" ht="15">
      <c r="A47" s="57" t="s">
        <v>218</v>
      </c>
      <c r="C47" s="71">
        <v>20927</v>
      </c>
      <c r="D47" s="69"/>
      <c r="E47" s="72">
        <f>10433-1245</f>
        <v>9188</v>
      </c>
      <c r="G47" s="43"/>
      <c r="H47" s="43"/>
      <c r="I47" s="43"/>
      <c r="J47" s="43"/>
    </row>
    <row r="48" spans="2:10" ht="3" customHeight="1">
      <c r="B48" s="93"/>
      <c r="C48" s="43"/>
      <c r="D48" s="69"/>
      <c r="E48" s="91"/>
      <c r="G48" s="43"/>
      <c r="H48" s="43"/>
      <c r="I48" s="43"/>
      <c r="J48" s="43"/>
    </row>
    <row r="49" spans="1:10" ht="15">
      <c r="A49" s="73" t="s">
        <v>219</v>
      </c>
      <c r="C49" s="46">
        <f>SUM(C44:C47)</f>
        <v>184894</v>
      </c>
      <c r="D49" s="94"/>
      <c r="E49" s="46">
        <f>SUM(E44:E47)</f>
        <v>134218</v>
      </c>
      <c r="G49" s="95"/>
      <c r="H49" s="95"/>
      <c r="I49" s="43"/>
      <c r="J49" s="43"/>
    </row>
    <row r="50" spans="3:10" ht="14.25">
      <c r="C50" s="96"/>
      <c r="D50" s="97"/>
      <c r="E50" s="70"/>
      <c r="G50" s="46"/>
      <c r="H50" s="46"/>
      <c r="I50" s="43"/>
      <c r="J50" s="43"/>
    </row>
    <row r="51" spans="1:10" ht="15">
      <c r="A51" s="57" t="s">
        <v>57</v>
      </c>
      <c r="C51" s="68">
        <v>387</v>
      </c>
      <c r="D51" s="69"/>
      <c r="E51" s="70">
        <v>1754</v>
      </c>
      <c r="G51" s="43"/>
      <c r="H51" s="43"/>
      <c r="I51" s="43"/>
      <c r="J51" s="43"/>
    </row>
    <row r="52" spans="1:10" ht="15">
      <c r="A52" s="98"/>
      <c r="C52" s="68"/>
      <c r="D52" s="69"/>
      <c r="E52" s="70"/>
      <c r="G52" s="43"/>
      <c r="H52" s="43"/>
      <c r="I52" s="43"/>
      <c r="J52" s="43"/>
    </row>
    <row r="53" spans="1:10" ht="15">
      <c r="A53" s="57" t="s">
        <v>181</v>
      </c>
      <c r="C53" s="96"/>
      <c r="D53" s="97"/>
      <c r="E53" s="70"/>
      <c r="G53" s="46"/>
      <c r="H53" s="46"/>
      <c r="I53" s="43"/>
      <c r="J53" s="43"/>
    </row>
    <row r="54" spans="1:10" ht="14.25">
      <c r="A54" s="4"/>
      <c r="B54" s="49" t="s">
        <v>98</v>
      </c>
      <c r="C54" s="46">
        <v>2528</v>
      </c>
      <c r="D54" s="46"/>
      <c r="E54" s="46">
        <v>39182</v>
      </c>
      <c r="F54" s="58"/>
      <c r="G54" s="46"/>
      <c r="H54" s="46"/>
      <c r="I54" s="43"/>
      <c r="J54" s="43"/>
    </row>
    <row r="55" spans="1:10" ht="14.25">
      <c r="A55" s="4"/>
      <c r="B55" s="49" t="s">
        <v>155</v>
      </c>
      <c r="C55" s="46">
        <v>14400</v>
      </c>
      <c r="D55" s="46"/>
      <c r="E55" s="46">
        <v>14400</v>
      </c>
      <c r="F55" s="58"/>
      <c r="G55" s="46"/>
      <c r="H55" s="46"/>
      <c r="I55" s="43"/>
      <c r="J55" s="43"/>
    </row>
    <row r="56" spans="1:10" ht="14.25">
      <c r="A56" s="4"/>
      <c r="B56" s="49" t="s">
        <v>180</v>
      </c>
      <c r="C56" s="46">
        <f>6069+1770</f>
        <v>7839</v>
      </c>
      <c r="D56" s="46"/>
      <c r="E56" s="46">
        <f>7852+2343</f>
        <v>10195</v>
      </c>
      <c r="F56" s="58"/>
      <c r="G56" s="46"/>
      <c r="H56" s="46"/>
      <c r="I56" s="43"/>
      <c r="J56" s="43"/>
    </row>
    <row r="57" spans="1:10" ht="14.25">
      <c r="A57" s="4"/>
      <c r="B57" s="49" t="s">
        <v>175</v>
      </c>
      <c r="C57" s="43">
        <v>2449</v>
      </c>
      <c r="D57" s="69"/>
      <c r="E57" s="43">
        <v>4569</v>
      </c>
      <c r="F57" s="58"/>
      <c r="G57" s="43"/>
      <c r="H57" s="43"/>
      <c r="I57" s="43"/>
      <c r="J57" s="43"/>
    </row>
    <row r="58" spans="3:10" ht="3" customHeight="1">
      <c r="C58" s="30"/>
      <c r="D58" s="75"/>
      <c r="E58" s="72"/>
      <c r="F58" s="58"/>
      <c r="G58" s="28"/>
      <c r="H58" s="28"/>
      <c r="I58" s="43"/>
      <c r="J58" s="43"/>
    </row>
    <row r="59" spans="3:10" ht="15" thickBot="1">
      <c r="C59" s="92">
        <f>SUM(C49:C57)</f>
        <v>212497</v>
      </c>
      <c r="D59" s="84"/>
      <c r="E59" s="92">
        <f>SUM(E49:E57)</f>
        <v>204318</v>
      </c>
      <c r="G59" s="85"/>
      <c r="H59" s="85"/>
      <c r="I59" s="43"/>
      <c r="J59" s="43"/>
    </row>
    <row r="60" spans="4:10" ht="14.25">
      <c r="D60" s="75"/>
      <c r="E60" s="70"/>
      <c r="G60" s="28"/>
      <c r="H60" s="28"/>
      <c r="I60" s="43"/>
      <c r="J60" s="43"/>
    </row>
    <row r="61" spans="1:10" ht="14.25">
      <c r="A61" s="82" t="s">
        <v>58</v>
      </c>
      <c r="C61" s="99">
        <f>(C49-C19)/C44</f>
        <v>1.7262820790236726</v>
      </c>
      <c r="D61" s="100"/>
      <c r="E61" s="99">
        <f>(E49-E19)/E44</f>
        <v>1.7658527114075564</v>
      </c>
      <c r="F61" s="101"/>
      <c r="G61" s="102"/>
      <c r="H61" s="102"/>
      <c r="I61" s="43"/>
      <c r="J61" s="43"/>
    </row>
    <row r="62" spans="1:10" ht="14.25">
      <c r="A62" s="82"/>
      <c r="C62" s="99"/>
      <c r="D62" s="100"/>
      <c r="E62" s="99"/>
      <c r="F62" s="101"/>
      <c r="G62" s="102"/>
      <c r="H62" s="102"/>
      <c r="I62" s="43"/>
      <c r="J62" s="43"/>
    </row>
    <row r="63" spans="1:10" ht="27" customHeight="1">
      <c r="A63" s="310" t="s">
        <v>182</v>
      </c>
      <c r="B63" s="314"/>
      <c r="C63" s="314"/>
      <c r="D63" s="314"/>
      <c r="E63" s="314"/>
      <c r="F63" s="101"/>
      <c r="G63" s="102"/>
      <c r="H63" s="102"/>
      <c r="I63" s="43"/>
      <c r="J63" s="43"/>
    </row>
    <row r="64" spans="3:10" ht="14.25">
      <c r="C64" s="104"/>
      <c r="E64" s="61"/>
      <c r="I64" s="43"/>
      <c r="J64" s="43"/>
    </row>
    <row r="65" spans="2:10" ht="14.25">
      <c r="B65" s="309" t="s">
        <v>217</v>
      </c>
      <c r="C65" s="319"/>
      <c r="D65" s="319"/>
      <c r="E65" s="319"/>
      <c r="F65" s="106"/>
      <c r="G65" s="106"/>
      <c r="H65" s="106"/>
      <c r="I65" s="106"/>
      <c r="J65" s="43"/>
    </row>
    <row r="66" spans="2:10" ht="14.25">
      <c r="B66" s="319"/>
      <c r="C66" s="319"/>
      <c r="D66" s="319"/>
      <c r="E66" s="319"/>
      <c r="F66" s="106"/>
      <c r="G66" s="106"/>
      <c r="H66" s="106"/>
      <c r="I66" s="106"/>
      <c r="J66" s="43"/>
    </row>
    <row r="67" spans="9:10" ht="14.25">
      <c r="I67" s="43"/>
      <c r="J67" s="43"/>
    </row>
  </sheetData>
  <mergeCells count="2">
    <mergeCell ref="B65:E66"/>
    <mergeCell ref="A63:E63"/>
  </mergeCells>
  <printOptions/>
  <pageMargins left="1" right="0" top="0.5" bottom="0.2" header="0.2" footer="0.2"/>
  <pageSetup fitToHeight="1" fitToWidth="1" horizontalDpi="600" verticalDpi="600" orientation="portrait" paperSize="9" scale="85" r:id="rId2"/>
  <headerFooter alignWithMargins="0">
    <oddFooter>&amp;C7</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18"/>
  <sheetViews>
    <sheetView zoomScale="70" zoomScaleNormal="70" workbookViewId="0" topLeftCell="A64">
      <selection activeCell="C82" sqref="C82"/>
    </sheetView>
  </sheetViews>
  <sheetFormatPr defaultColWidth="9.140625" defaultRowHeight="12.75"/>
  <cols>
    <col min="1" max="1" width="1.8515625" style="126" customWidth="1"/>
    <col min="2" max="2" width="87.57421875" style="126" customWidth="1"/>
    <col min="3" max="3" width="13.7109375" style="183" customWidth="1"/>
    <col min="4" max="4" width="7.28125" style="126" hidden="1" customWidth="1"/>
    <col min="5" max="5" width="5.57421875" style="126" hidden="1" customWidth="1"/>
    <col min="6" max="6" width="16.57421875" style="126" hidden="1" customWidth="1"/>
    <col min="7" max="7" width="0" style="126" hidden="1" customWidth="1"/>
    <col min="8" max="8" width="15.7109375" style="126" hidden="1" customWidth="1"/>
    <col min="9" max="9" width="1.421875" style="184" customWidth="1"/>
    <col min="10" max="10" width="12.140625" style="157" customWidth="1"/>
    <col min="11" max="16384" width="9.140625" style="126" customWidth="1"/>
  </cols>
  <sheetData>
    <row r="1" spans="9:10" s="4" customFormat="1" ht="12.75">
      <c r="I1" s="143"/>
      <c r="J1" s="12"/>
    </row>
    <row r="2" spans="2:10" s="4" customFormat="1" ht="18">
      <c r="B2" s="9"/>
      <c r="I2" s="143"/>
      <c r="J2" s="12"/>
    </row>
    <row r="3" spans="2:10" s="4" customFormat="1" ht="18">
      <c r="B3" s="9" t="s">
        <v>164</v>
      </c>
      <c r="I3" s="143"/>
      <c r="J3" s="12"/>
    </row>
    <row r="4" spans="2:10" s="4" customFormat="1" ht="14.25">
      <c r="B4" s="53"/>
      <c r="I4" s="143"/>
      <c r="J4" s="12"/>
    </row>
    <row r="5" spans="2:10" s="189" customFormat="1" ht="15" customHeight="1">
      <c r="B5" s="57" t="s">
        <v>270</v>
      </c>
      <c r="I5" s="288"/>
      <c r="J5" s="48"/>
    </row>
    <row r="6" spans="2:10" s="189" customFormat="1" ht="15">
      <c r="B6" s="57"/>
      <c r="I6" s="288"/>
      <c r="J6" s="48"/>
    </row>
    <row r="7" s="189" customFormat="1" ht="15">
      <c r="B7" s="57" t="s">
        <v>184</v>
      </c>
    </row>
    <row r="8" spans="2:10" s="145" customFormat="1" ht="12.75">
      <c r="B8" s="287"/>
      <c r="C8" s="146"/>
      <c r="I8" s="147"/>
      <c r="J8" s="148"/>
    </row>
    <row r="9" spans="2:10" s="145" customFormat="1" ht="15.75" thickBot="1">
      <c r="B9" s="287"/>
      <c r="C9" s="333" t="s">
        <v>60</v>
      </c>
      <c r="D9" s="335"/>
      <c r="E9" s="335"/>
      <c r="F9" s="336"/>
      <c r="G9" s="336"/>
      <c r="H9" s="336"/>
      <c r="I9" s="336"/>
      <c r="J9" s="336"/>
    </row>
    <row r="10" spans="3:10" s="145" customFormat="1" ht="15">
      <c r="C10" s="282" t="s">
        <v>162</v>
      </c>
      <c r="D10" s="252"/>
      <c r="E10" s="252"/>
      <c r="F10" s="256"/>
      <c r="G10" s="256"/>
      <c r="H10" s="256"/>
      <c r="I10" s="256"/>
      <c r="J10" s="284" t="s">
        <v>162</v>
      </c>
    </row>
    <row r="11" spans="3:10" s="145" customFormat="1" ht="15">
      <c r="C11" s="282" t="s">
        <v>61</v>
      </c>
      <c r="D11" s="252"/>
      <c r="E11" s="252"/>
      <c r="F11" s="256"/>
      <c r="G11" s="256"/>
      <c r="H11" s="256"/>
      <c r="I11" s="256"/>
      <c r="J11" s="284" t="s">
        <v>61</v>
      </c>
    </row>
    <row r="12" spans="3:10" s="145" customFormat="1" ht="15">
      <c r="C12" s="282" t="s">
        <v>256</v>
      </c>
      <c r="D12" s="144"/>
      <c r="E12" s="144"/>
      <c r="F12" s="144"/>
      <c r="G12" s="144"/>
      <c r="H12" s="144"/>
      <c r="I12" s="144"/>
      <c r="J12" s="284" t="s">
        <v>149</v>
      </c>
    </row>
    <row r="13" spans="3:29" s="7" customFormat="1" ht="15">
      <c r="C13" s="283" t="s">
        <v>22</v>
      </c>
      <c r="D13" s="150" t="s">
        <v>33</v>
      </c>
      <c r="E13" s="280" t="s">
        <v>29</v>
      </c>
      <c r="F13" s="311" t="s">
        <v>34</v>
      </c>
      <c r="G13" s="311"/>
      <c r="H13" s="280" t="s">
        <v>29</v>
      </c>
      <c r="I13" s="281"/>
      <c r="J13" s="285" t="s">
        <v>22</v>
      </c>
      <c r="K13" s="152"/>
      <c r="L13" s="152"/>
      <c r="M13" s="152"/>
      <c r="N13" s="8"/>
      <c r="O13" s="8"/>
      <c r="P13" s="8"/>
      <c r="Q13" s="8"/>
      <c r="R13" s="8"/>
      <c r="S13" s="8"/>
      <c r="T13" s="8"/>
      <c r="U13" s="8"/>
      <c r="V13" s="8"/>
      <c r="W13" s="8"/>
      <c r="X13" s="8"/>
      <c r="Y13" s="8"/>
      <c r="Z13" s="8"/>
      <c r="AA13" s="8"/>
      <c r="AB13" s="8"/>
      <c r="AC13" s="8"/>
    </row>
    <row r="14" spans="2:29" s="7" customFormat="1" ht="15">
      <c r="B14" s="153" t="s">
        <v>35</v>
      </c>
      <c r="C14" s="149"/>
      <c r="D14" s="150"/>
      <c r="E14" s="149"/>
      <c r="F14" s="149"/>
      <c r="G14" s="149"/>
      <c r="H14" s="149"/>
      <c r="I14" s="151"/>
      <c r="J14" s="224" t="s">
        <v>189</v>
      </c>
      <c r="K14" s="152"/>
      <c r="L14" s="152"/>
      <c r="M14" s="152"/>
      <c r="N14" s="8"/>
      <c r="O14" s="8"/>
      <c r="P14" s="8"/>
      <c r="Q14" s="8"/>
      <c r="R14" s="8"/>
      <c r="S14" s="8"/>
      <c r="T14" s="8"/>
      <c r="U14" s="8"/>
      <c r="V14" s="8"/>
      <c r="W14" s="8"/>
      <c r="X14" s="8"/>
      <c r="Y14" s="8"/>
      <c r="Z14" s="8"/>
      <c r="AA14" s="8"/>
      <c r="AB14" s="8"/>
      <c r="AC14" s="8"/>
    </row>
    <row r="15" spans="2:13" ht="14.25">
      <c r="B15" s="123"/>
      <c r="C15" s="154"/>
      <c r="D15" s="123"/>
      <c r="E15" s="123"/>
      <c r="F15" s="123"/>
      <c r="G15" s="123"/>
      <c r="H15" s="123"/>
      <c r="I15" s="155"/>
      <c r="J15" s="224" t="s">
        <v>242</v>
      </c>
      <c r="K15" s="123"/>
      <c r="L15" s="123"/>
      <c r="M15" s="123"/>
    </row>
    <row r="16" spans="2:13" s="157" customFormat="1" ht="14.25">
      <c r="B16" s="156" t="s">
        <v>36</v>
      </c>
      <c r="C16" s="158">
        <v>22503</v>
      </c>
      <c r="D16" s="156"/>
      <c r="E16" s="156"/>
      <c r="F16" s="156"/>
      <c r="G16" s="156"/>
      <c r="H16" s="156"/>
      <c r="I16" s="159"/>
      <c r="J16" s="160">
        <f>14319+7529+3981-1729</f>
        <v>24100</v>
      </c>
      <c r="K16" s="156"/>
      <c r="L16" s="156"/>
      <c r="M16" s="156"/>
    </row>
    <row r="17" spans="2:13" ht="14.25">
      <c r="B17" s="123"/>
      <c r="C17" s="161"/>
      <c r="D17" s="123"/>
      <c r="E17" s="123"/>
      <c r="F17" s="123"/>
      <c r="G17" s="123"/>
      <c r="H17" s="123"/>
      <c r="I17" s="155"/>
      <c r="J17" s="162"/>
      <c r="K17" s="123"/>
      <c r="L17" s="123"/>
      <c r="M17" s="123"/>
    </row>
    <row r="18" spans="2:13" ht="14.25">
      <c r="B18" s="123" t="s">
        <v>37</v>
      </c>
      <c r="C18" s="161"/>
      <c r="D18" s="123"/>
      <c r="E18" s="123"/>
      <c r="F18" s="123"/>
      <c r="G18" s="123"/>
      <c r="H18" s="123"/>
      <c r="I18" s="155"/>
      <c r="J18" s="162"/>
      <c r="K18" s="123"/>
      <c r="L18" s="123"/>
      <c r="M18" s="123"/>
    </row>
    <row r="19" spans="2:13" ht="14.25">
      <c r="B19" s="123" t="s">
        <v>214</v>
      </c>
      <c r="C19" s="163">
        <v>5246</v>
      </c>
      <c r="D19" s="123"/>
      <c r="E19" s="123"/>
      <c r="F19" s="123"/>
      <c r="G19" s="123"/>
      <c r="H19" s="123"/>
      <c r="I19" s="155"/>
      <c r="J19" s="164">
        <v>2446</v>
      </c>
      <c r="K19" s="123"/>
      <c r="L19" s="123"/>
      <c r="M19" s="123"/>
    </row>
    <row r="20" spans="2:13" ht="14.25">
      <c r="B20" s="165" t="s">
        <v>231</v>
      </c>
      <c r="C20" s="168">
        <v>0</v>
      </c>
      <c r="D20" s="123"/>
      <c r="E20" s="123"/>
      <c r="F20" s="123"/>
      <c r="G20" s="123"/>
      <c r="H20" s="123"/>
      <c r="I20" s="155"/>
      <c r="J20" s="167">
        <v>-7529</v>
      </c>
      <c r="K20" s="123"/>
      <c r="L20" s="123"/>
      <c r="M20" s="123"/>
    </row>
    <row r="21" spans="2:13" ht="14.25">
      <c r="B21" s="165" t="s">
        <v>250</v>
      </c>
      <c r="C21" s="167">
        <v>-4867</v>
      </c>
      <c r="D21" s="123"/>
      <c r="E21" s="123"/>
      <c r="F21" s="123"/>
      <c r="G21" s="123"/>
      <c r="H21" s="123"/>
      <c r="I21" s="155"/>
      <c r="J21" s="167">
        <v>-2472</v>
      </c>
      <c r="K21" s="123"/>
      <c r="L21" s="123"/>
      <c r="M21" s="123"/>
    </row>
    <row r="22" spans="2:13" ht="14.25">
      <c r="B22" s="165" t="s">
        <v>134</v>
      </c>
      <c r="C22" s="167">
        <v>-221</v>
      </c>
      <c r="D22" s="123"/>
      <c r="E22" s="123"/>
      <c r="F22" s="123"/>
      <c r="G22" s="123"/>
      <c r="H22" s="123"/>
      <c r="I22" s="155"/>
      <c r="J22" s="167">
        <v>-233</v>
      </c>
      <c r="K22" s="123"/>
      <c r="L22" s="123"/>
      <c r="M22" s="123"/>
    </row>
    <row r="23" spans="2:13" ht="14.25">
      <c r="B23" s="165" t="s">
        <v>135</v>
      </c>
      <c r="C23" s="166">
        <v>586</v>
      </c>
      <c r="D23" s="123"/>
      <c r="E23" s="123"/>
      <c r="F23" s="123"/>
      <c r="G23" s="123"/>
      <c r="H23" s="123"/>
      <c r="I23" s="155"/>
      <c r="J23" s="167">
        <v>289</v>
      </c>
      <c r="K23" s="123"/>
      <c r="L23" s="123"/>
      <c r="M23" s="123"/>
    </row>
    <row r="24" spans="2:13" ht="14.25">
      <c r="B24" s="165" t="s">
        <v>276</v>
      </c>
      <c r="C24" s="168">
        <v>0</v>
      </c>
      <c r="D24" s="123"/>
      <c r="E24" s="123"/>
      <c r="F24" s="123"/>
      <c r="G24" s="123"/>
      <c r="H24" s="123"/>
      <c r="I24" s="155"/>
      <c r="J24" s="167">
        <v>-102</v>
      </c>
      <c r="K24" s="123"/>
      <c r="L24" s="123"/>
      <c r="M24" s="123"/>
    </row>
    <row r="25" spans="2:13" ht="14.25">
      <c r="B25" s="165" t="s">
        <v>274</v>
      </c>
      <c r="C25" s="168">
        <v>0</v>
      </c>
      <c r="D25" s="123"/>
      <c r="E25" s="123"/>
      <c r="F25" s="123"/>
      <c r="G25" s="123"/>
      <c r="H25" s="123"/>
      <c r="I25" s="155"/>
      <c r="J25" s="167">
        <v>48</v>
      </c>
      <c r="K25" s="123"/>
      <c r="L25" s="123"/>
      <c r="M25" s="123"/>
    </row>
    <row r="26" spans="2:13" ht="14.25">
      <c r="B26" s="165" t="s">
        <v>275</v>
      </c>
      <c r="C26" s="168">
        <v>0</v>
      </c>
      <c r="D26" s="123"/>
      <c r="E26" s="123"/>
      <c r="F26" s="123"/>
      <c r="G26" s="123"/>
      <c r="H26" s="123"/>
      <c r="I26" s="155"/>
      <c r="J26" s="167">
        <v>15</v>
      </c>
      <c r="K26" s="123"/>
      <c r="L26" s="123"/>
      <c r="M26" s="123"/>
    </row>
    <row r="27" spans="2:13" ht="14.25">
      <c r="B27" s="165" t="s">
        <v>277</v>
      </c>
      <c r="C27" s="168">
        <v>0</v>
      </c>
      <c r="D27" s="123"/>
      <c r="E27" s="123"/>
      <c r="F27" s="123"/>
      <c r="G27" s="123"/>
      <c r="H27" s="123"/>
      <c r="I27" s="155"/>
      <c r="J27" s="167">
        <v>949</v>
      </c>
      <c r="K27" s="123"/>
      <c r="L27" s="123"/>
      <c r="M27" s="123"/>
    </row>
    <row r="28" spans="2:13" ht="14.25">
      <c r="B28" s="165" t="s">
        <v>273</v>
      </c>
      <c r="C28" s="166">
        <v>24</v>
      </c>
      <c r="D28" s="123"/>
      <c r="E28" s="123"/>
      <c r="F28" s="123"/>
      <c r="G28" s="123"/>
      <c r="H28" s="123"/>
      <c r="I28" s="155"/>
      <c r="J28" s="167">
        <v>27</v>
      </c>
      <c r="K28" s="123"/>
      <c r="L28" s="123"/>
      <c r="M28" s="123"/>
    </row>
    <row r="29" spans="2:13" ht="14.25">
      <c r="B29" s="165" t="s">
        <v>136</v>
      </c>
      <c r="C29" s="167">
        <f>-432+110</f>
        <v>-322</v>
      </c>
      <c r="D29" s="123"/>
      <c r="E29" s="123"/>
      <c r="F29" s="123"/>
      <c r="G29" s="123"/>
      <c r="H29" s="123"/>
      <c r="I29" s="155"/>
      <c r="J29" s="167">
        <v>-109</v>
      </c>
      <c r="K29" s="123"/>
      <c r="L29" s="123"/>
      <c r="M29" s="123"/>
    </row>
    <row r="30" spans="2:13" ht="14.25">
      <c r="B30" s="123" t="s">
        <v>38</v>
      </c>
      <c r="C30" s="166">
        <f>5346-110</f>
        <v>5236</v>
      </c>
      <c r="D30" s="123"/>
      <c r="E30" s="123"/>
      <c r="F30" s="123"/>
      <c r="G30" s="123"/>
      <c r="H30" s="123"/>
      <c r="I30" s="155"/>
      <c r="J30" s="167">
        <v>2397</v>
      </c>
      <c r="K30" s="123"/>
      <c r="L30" s="123"/>
      <c r="M30" s="123"/>
    </row>
    <row r="31" spans="2:13" ht="14.25">
      <c r="B31" s="123" t="s">
        <v>0</v>
      </c>
      <c r="C31" s="169">
        <v>233</v>
      </c>
      <c r="D31" s="123"/>
      <c r="E31" s="123"/>
      <c r="F31" s="123"/>
      <c r="G31" s="123"/>
      <c r="H31" s="123"/>
      <c r="I31" s="155"/>
      <c r="J31" s="171">
        <v>0</v>
      </c>
      <c r="K31" s="123"/>
      <c r="L31" s="123"/>
      <c r="M31" s="123"/>
    </row>
    <row r="32" spans="2:13" ht="14.25">
      <c r="B32" s="123"/>
      <c r="C32" s="161"/>
      <c r="D32" s="123"/>
      <c r="E32" s="123"/>
      <c r="F32" s="123"/>
      <c r="G32" s="123"/>
      <c r="H32" s="123"/>
      <c r="I32" s="155"/>
      <c r="J32" s="162"/>
      <c r="K32" s="123"/>
      <c r="L32" s="123"/>
      <c r="M32" s="123"/>
    </row>
    <row r="33" spans="2:13" ht="14.25">
      <c r="B33" s="123" t="s">
        <v>39</v>
      </c>
      <c r="C33" s="161">
        <f>SUM(C16:C31)</f>
        <v>28418</v>
      </c>
      <c r="D33" s="161">
        <v>0</v>
      </c>
      <c r="E33" s="161">
        <v>0</v>
      </c>
      <c r="F33" s="161">
        <v>0</v>
      </c>
      <c r="G33" s="161">
        <v>0</v>
      </c>
      <c r="H33" s="161">
        <v>0</v>
      </c>
      <c r="I33" s="170">
        <v>0</v>
      </c>
      <c r="J33" s="140">
        <f>SUM(J16:J31)</f>
        <v>19826</v>
      </c>
      <c r="K33" s="123"/>
      <c r="L33" s="123"/>
      <c r="M33" s="123"/>
    </row>
    <row r="34" spans="2:13" ht="14.25">
      <c r="B34" s="123"/>
      <c r="C34" s="161"/>
      <c r="D34" s="123"/>
      <c r="E34" s="123"/>
      <c r="F34" s="123"/>
      <c r="G34" s="123"/>
      <c r="H34" s="123"/>
      <c r="I34" s="155"/>
      <c r="J34" s="162"/>
      <c r="K34" s="123"/>
      <c r="L34" s="123"/>
      <c r="M34" s="123"/>
    </row>
    <row r="35" spans="2:13" ht="14.25">
      <c r="B35" s="123" t="s">
        <v>40</v>
      </c>
      <c r="C35" s="164">
        <v>-3420</v>
      </c>
      <c r="D35" s="123"/>
      <c r="E35" s="123"/>
      <c r="F35" s="123"/>
      <c r="G35" s="123"/>
      <c r="H35" s="123"/>
      <c r="I35" s="155"/>
      <c r="J35" s="164">
        <f>-26164+1729</f>
        <v>-24435</v>
      </c>
      <c r="K35" s="123"/>
      <c r="L35" s="123"/>
      <c r="M35" s="123"/>
    </row>
    <row r="36" spans="2:13" ht="14.25">
      <c r="B36" s="123" t="s">
        <v>100</v>
      </c>
      <c r="C36" s="167">
        <v>-145</v>
      </c>
      <c r="D36" s="123"/>
      <c r="E36" s="123"/>
      <c r="F36" s="123"/>
      <c r="G36" s="123"/>
      <c r="H36" s="123"/>
      <c r="I36" s="155"/>
      <c r="J36" s="167">
        <v>-66</v>
      </c>
      <c r="K36" s="123"/>
      <c r="L36" s="123"/>
      <c r="M36" s="123"/>
    </row>
    <row r="37" spans="2:13" ht="14.25">
      <c r="B37" s="123" t="s">
        <v>169</v>
      </c>
      <c r="C37" s="167">
        <v>-1112</v>
      </c>
      <c r="D37" s="123"/>
      <c r="E37" s="123"/>
      <c r="F37" s="123"/>
      <c r="G37" s="123"/>
      <c r="H37" s="123"/>
      <c r="I37" s="155"/>
      <c r="J37" s="167">
        <v>5996</v>
      </c>
      <c r="K37" s="123"/>
      <c r="L37" s="123"/>
      <c r="M37" s="123"/>
    </row>
    <row r="38" spans="2:13" ht="14.25">
      <c r="B38" s="123" t="s">
        <v>101</v>
      </c>
      <c r="C38" s="167">
        <v>-2206</v>
      </c>
      <c r="D38" s="155"/>
      <c r="E38" s="155"/>
      <c r="F38" s="155"/>
      <c r="G38" s="155"/>
      <c r="H38" s="155"/>
      <c r="I38" s="155"/>
      <c r="J38" s="167">
        <v>-6070</v>
      </c>
      <c r="K38" s="123"/>
      <c r="L38" s="123"/>
      <c r="M38" s="123"/>
    </row>
    <row r="39" spans="2:13" ht="14.25">
      <c r="B39" s="123" t="s">
        <v>213</v>
      </c>
      <c r="C39" s="167">
        <v>-1023</v>
      </c>
      <c r="D39" s="155"/>
      <c r="E39" s="155"/>
      <c r="F39" s="155"/>
      <c r="G39" s="155"/>
      <c r="H39" s="155"/>
      <c r="I39" s="155"/>
      <c r="J39" s="167">
        <v>-1387</v>
      </c>
      <c r="K39" s="123"/>
      <c r="L39" s="123"/>
      <c r="M39" s="123"/>
    </row>
    <row r="40" spans="2:13" ht="14.25">
      <c r="B40" s="138" t="s">
        <v>41</v>
      </c>
      <c r="C40" s="171">
        <v>-1238</v>
      </c>
      <c r="D40" s="155"/>
      <c r="E40" s="155"/>
      <c r="F40" s="155"/>
      <c r="G40" s="155"/>
      <c r="H40" s="155"/>
      <c r="I40" s="155"/>
      <c r="J40" s="171">
        <v>-6862</v>
      </c>
      <c r="K40" s="123"/>
      <c r="L40" s="123"/>
      <c r="M40" s="123"/>
    </row>
    <row r="41" spans="2:13" ht="14.25">
      <c r="B41" s="123"/>
      <c r="C41" s="161"/>
      <c r="D41" s="123"/>
      <c r="E41" s="123"/>
      <c r="F41" s="123"/>
      <c r="G41" s="123"/>
      <c r="H41" s="123"/>
      <c r="I41" s="155"/>
      <c r="J41" s="162"/>
      <c r="K41" s="123"/>
      <c r="L41" s="123"/>
      <c r="M41" s="123"/>
    </row>
    <row r="42" spans="2:13" ht="14.25">
      <c r="B42" s="123" t="s">
        <v>246</v>
      </c>
      <c r="C42" s="140">
        <f>SUM(C33:C40)</f>
        <v>19274</v>
      </c>
      <c r="D42" s="161">
        <v>0</v>
      </c>
      <c r="E42" s="161">
        <v>0</v>
      </c>
      <c r="F42" s="161">
        <v>0</v>
      </c>
      <c r="G42" s="161">
        <v>0</v>
      </c>
      <c r="H42" s="161">
        <v>0</v>
      </c>
      <c r="I42" s="170">
        <v>0</v>
      </c>
      <c r="J42" s="140">
        <f>SUM(J33:J40)</f>
        <v>-12998</v>
      </c>
      <c r="K42" s="123"/>
      <c r="L42" s="123"/>
      <c r="M42" s="123"/>
    </row>
    <row r="43" spans="2:13" ht="14.25">
      <c r="B43" s="123"/>
      <c r="C43" s="140"/>
      <c r="D43" s="123"/>
      <c r="E43" s="123"/>
      <c r="F43" s="123"/>
      <c r="G43" s="123"/>
      <c r="H43" s="123"/>
      <c r="I43" s="155"/>
      <c r="J43" s="162"/>
      <c r="K43" s="123"/>
      <c r="L43" s="123"/>
      <c r="M43" s="123"/>
    </row>
    <row r="44" spans="2:13" ht="14.25">
      <c r="B44" s="123" t="s">
        <v>278</v>
      </c>
      <c r="C44" s="140">
        <v>0</v>
      </c>
      <c r="D44" s="123"/>
      <c r="E44" s="123"/>
      <c r="F44" s="123"/>
      <c r="G44" s="123"/>
      <c r="H44" s="123"/>
      <c r="I44" s="155"/>
      <c r="J44" s="140">
        <v>-2658</v>
      </c>
      <c r="K44" s="123"/>
      <c r="L44" s="123"/>
      <c r="M44" s="123"/>
    </row>
    <row r="45" spans="2:13" ht="14.25">
      <c r="B45" s="123" t="s">
        <v>119</v>
      </c>
      <c r="C45" s="136">
        <v>-8429</v>
      </c>
      <c r="D45" s="123"/>
      <c r="E45" s="123"/>
      <c r="F45" s="123"/>
      <c r="G45" s="123"/>
      <c r="H45" s="123"/>
      <c r="I45" s="155"/>
      <c r="J45" s="136">
        <f>-5934-3981</f>
        <v>-9915</v>
      </c>
      <c r="K45" s="123"/>
      <c r="L45" s="123"/>
      <c r="M45" s="123"/>
    </row>
    <row r="46" spans="2:13" ht="14.25">
      <c r="B46" s="123" t="s">
        <v>247</v>
      </c>
      <c r="C46" s="140">
        <f>+C42+C45+C44</f>
        <v>10845</v>
      </c>
      <c r="D46" s="123"/>
      <c r="E46" s="123"/>
      <c r="F46" s="123"/>
      <c r="G46" s="123"/>
      <c r="H46" s="123"/>
      <c r="I46" s="155"/>
      <c r="J46" s="140">
        <f>+J42+J45+J44</f>
        <v>-25571</v>
      </c>
      <c r="K46" s="123"/>
      <c r="L46" s="123"/>
      <c r="M46" s="123"/>
    </row>
    <row r="47" spans="2:13" ht="14.25">
      <c r="B47" s="123"/>
      <c r="C47" s="161"/>
      <c r="D47" s="123"/>
      <c r="E47" s="123"/>
      <c r="F47" s="123"/>
      <c r="G47" s="123"/>
      <c r="H47" s="123"/>
      <c r="I47" s="155"/>
      <c r="J47" s="162"/>
      <c r="K47" s="123"/>
      <c r="L47" s="123"/>
      <c r="M47" s="123"/>
    </row>
    <row r="48" spans="2:13" ht="15">
      <c r="B48" s="172" t="s">
        <v>42</v>
      </c>
      <c r="C48" s="161"/>
      <c r="D48" s="123"/>
      <c r="E48" s="123"/>
      <c r="F48" s="123"/>
      <c r="G48" s="123"/>
      <c r="H48" s="123"/>
      <c r="I48" s="155"/>
      <c r="J48" s="162"/>
      <c r="K48" s="123"/>
      <c r="L48" s="123"/>
      <c r="M48" s="123"/>
    </row>
    <row r="49" spans="2:13" ht="14.25">
      <c r="B49" s="123"/>
      <c r="C49" s="161"/>
      <c r="D49" s="123"/>
      <c r="E49" s="123"/>
      <c r="F49" s="123"/>
      <c r="G49" s="123"/>
      <c r="H49" s="123"/>
      <c r="I49" s="155"/>
      <c r="J49" s="162"/>
      <c r="K49" s="123"/>
      <c r="L49" s="123"/>
      <c r="M49" s="123"/>
    </row>
    <row r="50" spans="1:13" ht="14.25">
      <c r="A50" s="123"/>
      <c r="B50" s="173" t="s">
        <v>137</v>
      </c>
      <c r="C50" s="164">
        <v>-223</v>
      </c>
      <c r="D50" s="123"/>
      <c r="E50" s="123"/>
      <c r="F50" s="123"/>
      <c r="G50" s="123"/>
      <c r="H50" s="123"/>
      <c r="I50" s="155"/>
      <c r="J50" s="164">
        <v>-661</v>
      </c>
      <c r="K50" s="123"/>
      <c r="L50" s="123"/>
      <c r="M50" s="123"/>
    </row>
    <row r="51" spans="1:13" ht="14.25">
      <c r="A51" s="123"/>
      <c r="B51" s="173" t="s">
        <v>232</v>
      </c>
      <c r="C51" s="167">
        <v>-2623</v>
      </c>
      <c r="D51" s="123"/>
      <c r="E51" s="123"/>
      <c r="F51" s="123"/>
      <c r="G51" s="123"/>
      <c r="H51" s="123"/>
      <c r="I51" s="155"/>
      <c r="J51" s="167">
        <v>-25581</v>
      </c>
      <c r="K51" s="123"/>
      <c r="L51" s="123"/>
      <c r="M51" s="123"/>
    </row>
    <row r="52" spans="1:13" ht="14.25">
      <c r="A52" s="123"/>
      <c r="B52" s="173" t="s">
        <v>139</v>
      </c>
      <c r="C52" s="167">
        <f>432-110</f>
        <v>322</v>
      </c>
      <c r="D52" s="123"/>
      <c r="E52" s="123"/>
      <c r="F52" s="123"/>
      <c r="G52" s="123"/>
      <c r="H52" s="123"/>
      <c r="I52" s="155"/>
      <c r="J52" s="167">
        <v>0</v>
      </c>
      <c r="K52" s="123"/>
      <c r="L52" s="123"/>
      <c r="M52" s="123"/>
    </row>
    <row r="53" spans="1:13" ht="14.25">
      <c r="A53" s="123"/>
      <c r="B53" s="173" t="s">
        <v>138</v>
      </c>
      <c r="C53" s="167">
        <v>521</v>
      </c>
      <c r="D53" s="123"/>
      <c r="E53" s="123"/>
      <c r="F53" s="123"/>
      <c r="G53" s="123"/>
      <c r="H53" s="123"/>
      <c r="I53" s="155"/>
      <c r="J53" s="167">
        <v>280</v>
      </c>
      <c r="K53" s="123"/>
      <c r="L53" s="123"/>
      <c r="M53" s="123"/>
    </row>
    <row r="54" spans="1:13" ht="14.25">
      <c r="A54" s="123"/>
      <c r="B54" s="123" t="s">
        <v>43</v>
      </c>
      <c r="C54" s="171">
        <v>-9891</v>
      </c>
      <c r="D54" s="123"/>
      <c r="E54" s="123"/>
      <c r="F54" s="123"/>
      <c r="G54" s="123"/>
      <c r="H54" s="123"/>
      <c r="I54" s="155"/>
      <c r="J54" s="171">
        <v>-2450</v>
      </c>
      <c r="K54" s="123"/>
      <c r="L54" s="123"/>
      <c r="M54" s="123"/>
    </row>
    <row r="55" spans="1:13" ht="14.25">
      <c r="A55" s="123"/>
      <c r="B55" s="123"/>
      <c r="C55" s="170"/>
      <c r="D55" s="123"/>
      <c r="E55" s="123"/>
      <c r="F55" s="123"/>
      <c r="G55" s="123"/>
      <c r="H55" s="123"/>
      <c r="I55" s="155"/>
      <c r="J55" s="174"/>
      <c r="K55" s="123"/>
      <c r="L55" s="123"/>
      <c r="M55" s="123"/>
    </row>
    <row r="56" spans="1:13" ht="14.25">
      <c r="A56" s="123"/>
      <c r="B56" s="123" t="s">
        <v>104</v>
      </c>
      <c r="C56" s="134">
        <f>SUM(C50:C55)</f>
        <v>-11894</v>
      </c>
      <c r="D56" s="170">
        <v>0</v>
      </c>
      <c r="E56" s="170">
        <v>0</v>
      </c>
      <c r="F56" s="170">
        <v>0</v>
      </c>
      <c r="G56" s="170">
        <v>0</v>
      </c>
      <c r="H56" s="170">
        <v>0</v>
      </c>
      <c r="I56" s="170">
        <v>0</v>
      </c>
      <c r="J56" s="134">
        <f>SUM(J50:J55)</f>
        <v>-28412</v>
      </c>
      <c r="K56" s="123"/>
      <c r="L56" s="123"/>
      <c r="M56" s="123"/>
    </row>
    <row r="57" spans="2:13" ht="14.25">
      <c r="B57" s="123"/>
      <c r="C57" s="170"/>
      <c r="D57" s="170"/>
      <c r="E57" s="170"/>
      <c r="F57" s="170"/>
      <c r="G57" s="170"/>
      <c r="H57" s="170"/>
      <c r="I57" s="170"/>
      <c r="J57" s="174"/>
      <c r="K57" s="123"/>
      <c r="L57" s="123"/>
      <c r="M57" s="123"/>
    </row>
    <row r="58" spans="2:13" ht="15">
      <c r="B58" s="172" t="s">
        <v>44</v>
      </c>
      <c r="C58" s="161"/>
      <c r="D58" s="123"/>
      <c r="E58" s="123"/>
      <c r="F58" s="123"/>
      <c r="G58" s="123"/>
      <c r="H58" s="123"/>
      <c r="I58" s="155"/>
      <c r="J58" s="162"/>
      <c r="K58" s="123"/>
      <c r="L58" s="123"/>
      <c r="M58" s="123"/>
    </row>
    <row r="59" spans="2:13" ht="15">
      <c r="B59" s="172"/>
      <c r="C59" s="161"/>
      <c r="D59" s="123"/>
      <c r="E59" s="123"/>
      <c r="F59" s="123"/>
      <c r="G59" s="123"/>
      <c r="H59" s="123"/>
      <c r="I59" s="155"/>
      <c r="J59" s="162"/>
      <c r="K59" s="123"/>
      <c r="L59" s="123"/>
      <c r="M59" s="123"/>
    </row>
    <row r="60" spans="1:13" ht="14.25">
      <c r="A60" s="123"/>
      <c r="B60" s="123" t="s">
        <v>102</v>
      </c>
      <c r="C60" s="164">
        <v>-233</v>
      </c>
      <c r="D60" s="123"/>
      <c r="E60" s="123"/>
      <c r="F60" s="123"/>
      <c r="G60" s="123"/>
      <c r="H60" s="123"/>
      <c r="I60" s="155"/>
      <c r="J60" s="164">
        <v>0</v>
      </c>
      <c r="K60" s="123"/>
      <c r="L60" s="123"/>
      <c r="M60" s="123"/>
    </row>
    <row r="61" spans="1:13" ht="14.25">
      <c r="A61" s="123"/>
      <c r="B61" s="123" t="s">
        <v>103</v>
      </c>
      <c r="C61" s="167">
        <f>-5346+110</f>
        <v>-5236</v>
      </c>
      <c r="D61" s="123"/>
      <c r="E61" s="123"/>
      <c r="F61" s="123"/>
      <c r="G61" s="123"/>
      <c r="H61" s="123"/>
      <c r="I61" s="155"/>
      <c r="J61" s="167">
        <v>-2332</v>
      </c>
      <c r="K61" s="123"/>
      <c r="L61" s="123"/>
      <c r="M61" s="123"/>
    </row>
    <row r="62" spans="1:13" ht="14.25">
      <c r="A62" s="123"/>
      <c r="B62" s="123" t="s">
        <v>252</v>
      </c>
      <c r="C62" s="167">
        <v>-4138</v>
      </c>
      <c r="D62" s="123"/>
      <c r="E62" s="123"/>
      <c r="F62" s="123"/>
      <c r="G62" s="123"/>
      <c r="H62" s="123"/>
      <c r="I62" s="155"/>
      <c r="J62" s="167">
        <v>0</v>
      </c>
      <c r="K62" s="123"/>
      <c r="L62" s="123"/>
      <c r="M62" s="123"/>
    </row>
    <row r="63" spans="1:13" ht="14.25">
      <c r="A63" s="123"/>
      <c r="B63" s="123" t="s">
        <v>233</v>
      </c>
      <c r="C63" s="167">
        <v>0</v>
      </c>
      <c r="D63" s="123"/>
      <c r="E63" s="123"/>
      <c r="F63" s="123"/>
      <c r="G63" s="123"/>
      <c r="H63" s="123"/>
      <c r="I63" s="155"/>
      <c r="J63" s="167">
        <v>31328</v>
      </c>
      <c r="K63" s="123"/>
      <c r="L63" s="123"/>
      <c r="M63" s="123"/>
    </row>
    <row r="64" spans="1:13" ht="14.25">
      <c r="A64" s="123"/>
      <c r="B64" s="123" t="s">
        <v>279</v>
      </c>
      <c r="C64" s="167">
        <v>0</v>
      </c>
      <c r="D64" s="123"/>
      <c r="E64" s="123"/>
      <c r="F64" s="123"/>
      <c r="G64" s="123"/>
      <c r="H64" s="123"/>
      <c r="I64" s="155"/>
      <c r="J64" s="167">
        <v>14400</v>
      </c>
      <c r="K64" s="123"/>
      <c r="L64" s="123"/>
      <c r="M64" s="123"/>
    </row>
    <row r="65" spans="1:13" ht="14.25">
      <c r="A65" s="123"/>
      <c r="B65" s="173" t="s">
        <v>237</v>
      </c>
      <c r="C65" s="167">
        <v>9118</v>
      </c>
      <c r="D65" s="123"/>
      <c r="E65" s="123"/>
      <c r="F65" s="123"/>
      <c r="G65" s="123"/>
      <c r="H65" s="123"/>
      <c r="I65" s="155"/>
      <c r="J65" s="167">
        <v>2364</v>
      </c>
      <c r="K65" s="123"/>
      <c r="L65" s="123"/>
      <c r="M65" s="123"/>
    </row>
    <row r="66" spans="1:13" ht="14.25">
      <c r="A66" s="123"/>
      <c r="B66" s="173" t="s">
        <v>238</v>
      </c>
      <c r="C66" s="167">
        <v>0</v>
      </c>
      <c r="D66" s="123"/>
      <c r="E66" s="123"/>
      <c r="F66" s="123"/>
      <c r="G66" s="123"/>
      <c r="H66" s="123"/>
      <c r="I66" s="155"/>
      <c r="J66" s="167">
        <v>2336</v>
      </c>
      <c r="K66" s="123"/>
      <c r="L66" s="123"/>
      <c r="M66" s="123"/>
    </row>
    <row r="67" spans="1:13" ht="14.25">
      <c r="A67" s="123"/>
      <c r="B67" s="173" t="s">
        <v>140</v>
      </c>
      <c r="C67" s="167">
        <v>-65</v>
      </c>
      <c r="D67" s="123"/>
      <c r="E67" s="123"/>
      <c r="F67" s="123"/>
      <c r="G67" s="123"/>
      <c r="H67" s="123"/>
      <c r="I67" s="155"/>
      <c r="J67" s="167">
        <v>-33</v>
      </c>
      <c r="K67" s="123"/>
      <c r="L67" s="123"/>
      <c r="M67" s="123"/>
    </row>
    <row r="68" spans="1:13" ht="14.25">
      <c r="A68" s="123"/>
      <c r="B68" s="173" t="s">
        <v>239</v>
      </c>
      <c r="C68" s="167">
        <v>-4552</v>
      </c>
      <c r="D68" s="123"/>
      <c r="E68" s="123"/>
      <c r="F68" s="123"/>
      <c r="G68" s="123"/>
      <c r="H68" s="123"/>
      <c r="I68" s="155"/>
      <c r="J68" s="167">
        <v>-2188</v>
      </c>
      <c r="K68" s="123"/>
      <c r="L68" s="123"/>
      <c r="M68" s="123"/>
    </row>
    <row r="69" spans="1:13" ht="14.25">
      <c r="A69" s="123"/>
      <c r="B69" s="173" t="s">
        <v>141</v>
      </c>
      <c r="C69" s="171">
        <v>-153</v>
      </c>
      <c r="D69" s="123"/>
      <c r="E69" s="123"/>
      <c r="F69" s="123"/>
      <c r="G69" s="123"/>
      <c r="H69" s="123"/>
      <c r="I69" s="155"/>
      <c r="J69" s="171">
        <v>-844</v>
      </c>
      <c r="K69" s="123"/>
      <c r="L69" s="123"/>
      <c r="M69" s="123"/>
    </row>
    <row r="70" spans="1:13" ht="14.25">
      <c r="A70" s="123"/>
      <c r="B70" s="123"/>
      <c r="C70" s="170"/>
      <c r="D70" s="123"/>
      <c r="E70" s="123"/>
      <c r="F70" s="123"/>
      <c r="G70" s="123"/>
      <c r="H70" s="123"/>
      <c r="I70" s="155"/>
      <c r="J70" s="174"/>
      <c r="K70" s="123"/>
      <c r="L70" s="123"/>
      <c r="M70" s="123"/>
    </row>
    <row r="71" spans="1:13" ht="14.25">
      <c r="A71" s="123"/>
      <c r="B71" s="123" t="s">
        <v>152</v>
      </c>
      <c r="C71" s="136">
        <f>SUM(C60:C70)</f>
        <v>-5259</v>
      </c>
      <c r="D71" s="175">
        <v>0</v>
      </c>
      <c r="E71" s="175">
        <v>0</v>
      </c>
      <c r="F71" s="175">
        <v>0</v>
      </c>
      <c r="G71" s="175">
        <v>0</v>
      </c>
      <c r="H71" s="175">
        <v>0</v>
      </c>
      <c r="I71" s="170">
        <v>0</v>
      </c>
      <c r="J71" s="136">
        <f>SUM(J60:J70)</f>
        <v>45031</v>
      </c>
      <c r="K71" s="123"/>
      <c r="L71" s="123"/>
      <c r="M71" s="123"/>
    </row>
    <row r="72" spans="2:13" ht="14.25">
      <c r="B72" s="123"/>
      <c r="C72" s="161"/>
      <c r="D72" s="123"/>
      <c r="E72" s="123"/>
      <c r="F72" s="123"/>
      <c r="G72" s="123"/>
      <c r="H72" s="123"/>
      <c r="I72" s="155"/>
      <c r="J72" s="162"/>
      <c r="K72" s="123"/>
      <c r="L72" s="123"/>
      <c r="M72" s="123"/>
    </row>
    <row r="73" spans="2:13" ht="15">
      <c r="B73" s="172" t="s">
        <v>248</v>
      </c>
      <c r="C73" s="140">
        <f>C46+C56+C71</f>
        <v>-6308</v>
      </c>
      <c r="D73" s="161">
        <v>0</v>
      </c>
      <c r="E73" s="161">
        <v>0</v>
      </c>
      <c r="F73" s="161">
        <v>0</v>
      </c>
      <c r="G73" s="161">
        <v>0</v>
      </c>
      <c r="H73" s="161">
        <v>0</v>
      </c>
      <c r="I73" s="170">
        <v>0</v>
      </c>
      <c r="J73" s="140">
        <f>J46+J56+J71</f>
        <v>-8952</v>
      </c>
      <c r="K73" s="123"/>
      <c r="L73" s="123"/>
      <c r="M73" s="123"/>
    </row>
    <row r="74" spans="2:13" ht="14.25">
      <c r="B74" s="123"/>
      <c r="C74" s="161"/>
      <c r="D74" s="123"/>
      <c r="E74" s="123"/>
      <c r="F74" s="123"/>
      <c r="G74" s="123"/>
      <c r="H74" s="123"/>
      <c r="I74" s="155"/>
      <c r="J74" s="162"/>
      <c r="K74" s="123"/>
      <c r="L74" s="123"/>
      <c r="M74" s="123"/>
    </row>
    <row r="75" spans="2:13" ht="15">
      <c r="B75" s="172" t="s">
        <v>45</v>
      </c>
      <c r="C75" s="286">
        <v>-8952</v>
      </c>
      <c r="D75" s="161"/>
      <c r="E75" s="161"/>
      <c r="F75" s="161"/>
      <c r="G75" s="161"/>
      <c r="H75" s="161"/>
      <c r="I75" s="170"/>
      <c r="J75" s="185" t="s">
        <v>229</v>
      </c>
      <c r="K75" s="123"/>
      <c r="L75" s="123"/>
      <c r="M75" s="123"/>
    </row>
    <row r="76" spans="2:13" ht="15">
      <c r="B76" s="172"/>
      <c r="C76" s="170"/>
      <c r="D76" s="123"/>
      <c r="E76" s="123"/>
      <c r="F76" s="123"/>
      <c r="G76" s="123"/>
      <c r="H76" s="123"/>
      <c r="I76" s="155"/>
      <c r="J76" s="174"/>
      <c r="K76" s="123"/>
      <c r="L76" s="123"/>
      <c r="M76" s="123"/>
    </row>
    <row r="77" spans="2:13" ht="15.75" thickBot="1">
      <c r="B77" s="172" t="s">
        <v>46</v>
      </c>
      <c r="C77" s="139">
        <f>SUM(C73:C75)</f>
        <v>-15260</v>
      </c>
      <c r="D77" s="176" t="e">
        <v>#REF!</v>
      </c>
      <c r="E77" s="176" t="e">
        <v>#REF!</v>
      </c>
      <c r="F77" s="176" t="e">
        <v>#REF!</v>
      </c>
      <c r="G77" s="176" t="e">
        <v>#REF!</v>
      </c>
      <c r="H77" s="176" t="e">
        <v>#REF!</v>
      </c>
      <c r="I77" s="177">
        <v>0</v>
      </c>
      <c r="J77" s="139">
        <f>SUM(J73:J75)</f>
        <v>-8952</v>
      </c>
      <c r="K77" s="123"/>
      <c r="L77" s="123"/>
      <c r="M77" s="123"/>
    </row>
    <row r="78" spans="2:13" ht="14.25">
      <c r="B78" s="123"/>
      <c r="C78" s="161"/>
      <c r="D78" s="123"/>
      <c r="E78" s="123"/>
      <c r="F78" s="123"/>
      <c r="G78" s="123"/>
      <c r="H78" s="123"/>
      <c r="I78" s="155"/>
      <c r="J78" s="162"/>
      <c r="K78" s="123"/>
      <c r="L78" s="123"/>
      <c r="M78" s="123"/>
    </row>
    <row r="79" spans="2:13" ht="14.25">
      <c r="B79" s="123"/>
      <c r="C79" s="161"/>
      <c r="D79" s="123"/>
      <c r="E79" s="123"/>
      <c r="F79" s="123"/>
      <c r="G79" s="123"/>
      <c r="H79" s="123"/>
      <c r="I79" s="155"/>
      <c r="J79" s="178"/>
      <c r="K79" s="123"/>
      <c r="L79" s="123"/>
      <c r="M79" s="123"/>
    </row>
    <row r="80" spans="2:13" ht="15">
      <c r="B80" s="172" t="s">
        <v>47</v>
      </c>
      <c r="C80" s="161"/>
      <c r="D80" s="123"/>
      <c r="E80" s="123"/>
      <c r="F80" s="123"/>
      <c r="G80" s="123"/>
      <c r="H80" s="123"/>
      <c r="I80" s="155"/>
      <c r="J80" s="178"/>
      <c r="K80" s="123"/>
      <c r="L80" s="123"/>
      <c r="M80" s="123"/>
    </row>
    <row r="81" spans="2:13" ht="14.25">
      <c r="B81" s="123"/>
      <c r="C81" s="161"/>
      <c r="D81" s="123"/>
      <c r="E81" s="123"/>
      <c r="F81" s="123"/>
      <c r="G81" s="123"/>
      <c r="H81" s="123"/>
      <c r="I81" s="155"/>
      <c r="J81" s="178"/>
      <c r="K81" s="123"/>
      <c r="L81" s="123"/>
      <c r="M81" s="123"/>
    </row>
    <row r="82" spans="1:13" ht="14.25">
      <c r="A82" s="123"/>
      <c r="B82" s="123" t="s">
        <v>48</v>
      </c>
      <c r="C82" s="140">
        <v>6732</v>
      </c>
      <c r="D82" s="123"/>
      <c r="E82" s="123"/>
      <c r="F82" s="123"/>
      <c r="G82" s="123"/>
      <c r="H82" s="123"/>
      <c r="I82" s="155"/>
      <c r="J82" s="160">
        <v>5860</v>
      </c>
      <c r="K82" s="123"/>
      <c r="L82" s="123"/>
      <c r="M82" s="123"/>
    </row>
    <row r="83" spans="1:13" ht="14.25">
      <c r="A83" s="123"/>
      <c r="B83" s="123" t="s">
        <v>159</v>
      </c>
      <c r="C83" s="140">
        <v>521</v>
      </c>
      <c r="D83" s="123"/>
      <c r="E83" s="123"/>
      <c r="F83" s="123"/>
      <c r="G83" s="123"/>
      <c r="H83" s="123"/>
      <c r="I83" s="155"/>
      <c r="J83" s="160">
        <f>6384-3503</f>
        <v>2881</v>
      </c>
      <c r="K83" s="123"/>
      <c r="L83" s="123"/>
      <c r="M83" s="123"/>
    </row>
    <row r="84" spans="1:13" ht="14.25">
      <c r="A84" s="123"/>
      <c r="B84" s="123" t="s">
        <v>49</v>
      </c>
      <c r="C84" s="140">
        <v>-22513</v>
      </c>
      <c r="D84" s="123"/>
      <c r="E84" s="123"/>
      <c r="F84" s="123"/>
      <c r="G84" s="123"/>
      <c r="H84" s="123"/>
      <c r="I84" s="155"/>
      <c r="J84" s="160">
        <v>-17693</v>
      </c>
      <c r="K84" s="123"/>
      <c r="L84" s="123"/>
      <c r="M84" s="123"/>
    </row>
    <row r="85" spans="2:13" ht="15.75" thickBot="1">
      <c r="B85" s="123"/>
      <c r="C85" s="179">
        <f>SUM(C82:C84)</f>
        <v>-15260</v>
      </c>
      <c r="D85" s="176">
        <v>0</v>
      </c>
      <c r="E85" s="176">
        <v>0</v>
      </c>
      <c r="F85" s="176">
        <v>0</v>
      </c>
      <c r="G85" s="176">
        <v>0</v>
      </c>
      <c r="H85" s="176">
        <v>0</v>
      </c>
      <c r="I85" s="177">
        <v>0</v>
      </c>
      <c r="J85" s="180">
        <f>SUM(J82:J84)</f>
        <v>-8952</v>
      </c>
      <c r="K85" s="123"/>
      <c r="L85" s="123"/>
      <c r="M85" s="123"/>
    </row>
    <row r="86" spans="2:13" ht="15">
      <c r="B86" s="123"/>
      <c r="C86" s="177"/>
      <c r="D86" s="177"/>
      <c r="E86" s="177"/>
      <c r="F86" s="177"/>
      <c r="G86" s="177"/>
      <c r="H86" s="177"/>
      <c r="I86" s="177"/>
      <c r="J86" s="39"/>
      <c r="K86" s="123"/>
      <c r="L86" s="123"/>
      <c r="M86" s="123"/>
    </row>
    <row r="87" spans="2:13" ht="15">
      <c r="B87" s="290" t="s">
        <v>230</v>
      </c>
      <c r="C87" s="177"/>
      <c r="D87" s="177"/>
      <c r="E87" s="177"/>
      <c r="F87" s="177"/>
      <c r="G87" s="177"/>
      <c r="H87" s="177"/>
      <c r="I87" s="177"/>
      <c r="J87" s="181"/>
      <c r="K87" s="123"/>
      <c r="L87" s="123"/>
      <c r="M87" s="123"/>
    </row>
    <row r="88" spans="2:13" ht="15">
      <c r="B88" s="290"/>
      <c r="C88" s="177"/>
      <c r="D88" s="177"/>
      <c r="E88" s="177"/>
      <c r="F88" s="177"/>
      <c r="G88" s="177"/>
      <c r="H88" s="177"/>
      <c r="I88" s="177"/>
      <c r="J88" s="181"/>
      <c r="K88" s="123"/>
      <c r="L88" s="123"/>
      <c r="M88" s="123"/>
    </row>
    <row r="89" spans="2:13" ht="14.25">
      <c r="B89" s="312" t="s">
        <v>215</v>
      </c>
      <c r="C89" s="316"/>
      <c r="D89" s="316"/>
      <c r="E89" s="316"/>
      <c r="F89" s="316"/>
      <c r="G89" s="316"/>
      <c r="H89" s="316"/>
      <c r="I89" s="316"/>
      <c r="J89" s="316"/>
      <c r="K89" s="123"/>
      <c r="L89" s="123"/>
      <c r="M89" s="123"/>
    </row>
    <row r="90" spans="2:13" ht="14.25">
      <c r="B90" s="316"/>
      <c r="C90" s="316"/>
      <c r="D90" s="316"/>
      <c r="E90" s="316"/>
      <c r="F90" s="316"/>
      <c r="G90" s="316"/>
      <c r="H90" s="316"/>
      <c r="I90" s="316"/>
      <c r="J90" s="316"/>
      <c r="K90" s="123"/>
      <c r="L90" s="123"/>
      <c r="M90" s="123"/>
    </row>
    <row r="91" spans="2:13" ht="14.25">
      <c r="B91" s="123"/>
      <c r="C91" s="161"/>
      <c r="D91" s="161" t="e">
        <f aca="true" t="shared" si="0" ref="D91:I91">D77-D85</f>
        <v>#REF!</v>
      </c>
      <c r="E91" s="161" t="e">
        <f t="shared" si="0"/>
        <v>#REF!</v>
      </c>
      <c r="F91" s="161" t="e">
        <f t="shared" si="0"/>
        <v>#REF!</v>
      </c>
      <c r="G91" s="161" t="e">
        <f t="shared" si="0"/>
        <v>#REF!</v>
      </c>
      <c r="H91" s="161" t="e">
        <f t="shared" si="0"/>
        <v>#REF!</v>
      </c>
      <c r="I91" s="170">
        <f t="shared" si="0"/>
        <v>0</v>
      </c>
      <c r="J91" s="181"/>
      <c r="K91" s="123"/>
      <c r="L91" s="123"/>
      <c r="M91" s="123"/>
    </row>
    <row r="92" spans="2:13" ht="14.25">
      <c r="B92" s="15"/>
      <c r="C92" s="154"/>
      <c r="D92" s="123"/>
      <c r="E92" s="123"/>
      <c r="F92" s="123"/>
      <c r="G92" s="123"/>
      <c r="H92" s="123"/>
      <c r="I92" s="155"/>
      <c r="J92" s="181"/>
      <c r="K92" s="123"/>
      <c r="L92" s="123"/>
      <c r="M92" s="123"/>
    </row>
    <row r="93" spans="2:13" ht="14.25">
      <c r="B93" s="123"/>
      <c r="C93" s="154"/>
      <c r="D93" s="123"/>
      <c r="E93" s="123"/>
      <c r="F93" s="123"/>
      <c r="G93" s="123"/>
      <c r="H93" s="123"/>
      <c r="I93" s="155"/>
      <c r="J93" s="181"/>
      <c r="K93" s="123"/>
      <c r="L93" s="123"/>
      <c r="M93" s="123"/>
    </row>
    <row r="94" spans="2:13" ht="14.25">
      <c r="B94" s="123"/>
      <c r="C94" s="154"/>
      <c r="D94" s="123"/>
      <c r="E94" s="123"/>
      <c r="F94" s="123"/>
      <c r="G94" s="123"/>
      <c r="H94" s="123"/>
      <c r="I94" s="155"/>
      <c r="J94" s="181"/>
      <c r="K94" s="123"/>
      <c r="L94" s="123"/>
      <c r="M94" s="123"/>
    </row>
    <row r="95" spans="2:13" ht="14.25">
      <c r="B95" s="123"/>
      <c r="C95" s="154"/>
      <c r="D95" s="123"/>
      <c r="E95" s="123"/>
      <c r="F95" s="123"/>
      <c r="G95" s="123"/>
      <c r="H95" s="123"/>
      <c r="I95" s="155"/>
      <c r="J95" s="181"/>
      <c r="K95" s="123"/>
      <c r="L95" s="123"/>
      <c r="M95" s="123"/>
    </row>
    <row r="96" spans="2:13" ht="14.25">
      <c r="B96" s="123"/>
      <c r="C96" s="154"/>
      <c r="D96" s="123"/>
      <c r="E96" s="123"/>
      <c r="F96" s="123"/>
      <c r="G96" s="123"/>
      <c r="H96" s="123"/>
      <c r="I96" s="155"/>
      <c r="J96" s="181"/>
      <c r="K96" s="123"/>
      <c r="L96" s="123"/>
      <c r="M96" s="123"/>
    </row>
    <row r="97" spans="2:13" ht="14.25">
      <c r="B97" s="182"/>
      <c r="C97" s="154"/>
      <c r="D97" s="123"/>
      <c r="E97" s="123"/>
      <c r="F97" s="123"/>
      <c r="G97" s="123"/>
      <c r="H97" s="123"/>
      <c r="I97" s="155"/>
      <c r="J97" s="156"/>
      <c r="K97" s="123"/>
      <c r="L97" s="123"/>
      <c r="M97" s="123"/>
    </row>
    <row r="98" spans="2:13" ht="14.25">
      <c r="B98" s="182"/>
      <c r="C98" s="154"/>
      <c r="D98" s="123"/>
      <c r="E98" s="123"/>
      <c r="F98" s="123"/>
      <c r="G98" s="123"/>
      <c r="H98" s="123"/>
      <c r="I98" s="155"/>
      <c r="J98" s="156"/>
      <c r="K98" s="123"/>
      <c r="L98" s="123"/>
      <c r="M98" s="123"/>
    </row>
    <row r="99" spans="2:13" ht="14.25">
      <c r="B99" s="123"/>
      <c r="C99" s="154"/>
      <c r="D99" s="123"/>
      <c r="E99" s="123"/>
      <c r="F99" s="123"/>
      <c r="G99" s="123"/>
      <c r="H99" s="123"/>
      <c r="I99" s="155"/>
      <c r="J99" s="156"/>
      <c r="K99" s="123"/>
      <c r="L99" s="123"/>
      <c r="M99" s="123"/>
    </row>
    <row r="100" spans="2:13" ht="14.25">
      <c r="B100" s="123"/>
      <c r="C100" s="154"/>
      <c r="D100" s="123"/>
      <c r="E100" s="123"/>
      <c r="F100" s="123"/>
      <c r="G100" s="123"/>
      <c r="H100" s="123"/>
      <c r="I100" s="155"/>
      <c r="J100" s="156"/>
      <c r="K100" s="123"/>
      <c r="L100" s="123"/>
      <c r="M100" s="123"/>
    </row>
    <row r="101" spans="2:13" ht="14.25">
      <c r="B101" s="123"/>
      <c r="C101" s="154"/>
      <c r="D101" s="123"/>
      <c r="E101" s="123"/>
      <c r="F101" s="123"/>
      <c r="G101" s="123"/>
      <c r="H101" s="123"/>
      <c r="I101" s="155"/>
      <c r="J101" s="156"/>
      <c r="K101" s="123"/>
      <c r="L101" s="123"/>
      <c r="M101" s="123"/>
    </row>
    <row r="102" spans="2:13" ht="14.25">
      <c r="B102" s="123"/>
      <c r="C102" s="154"/>
      <c r="D102" s="123"/>
      <c r="E102" s="123"/>
      <c r="F102" s="123"/>
      <c r="G102" s="123"/>
      <c r="H102" s="123"/>
      <c r="I102" s="155"/>
      <c r="J102" s="156"/>
      <c r="K102" s="123"/>
      <c r="L102" s="123"/>
      <c r="M102" s="123"/>
    </row>
    <row r="103" spans="2:13" ht="14.25">
      <c r="B103" s="123"/>
      <c r="C103" s="154"/>
      <c r="D103" s="123"/>
      <c r="E103" s="123"/>
      <c r="F103" s="123"/>
      <c r="G103" s="123"/>
      <c r="H103" s="123"/>
      <c r="I103" s="155"/>
      <c r="J103" s="156"/>
      <c r="K103" s="123"/>
      <c r="L103" s="123"/>
      <c r="M103" s="123"/>
    </row>
    <row r="104" spans="2:13" ht="14.25">
      <c r="B104" s="123"/>
      <c r="C104" s="154"/>
      <c r="D104" s="123"/>
      <c r="E104" s="123"/>
      <c r="F104" s="123"/>
      <c r="G104" s="123"/>
      <c r="H104" s="123"/>
      <c r="I104" s="155"/>
      <c r="J104" s="156"/>
      <c r="K104" s="123"/>
      <c r="L104" s="123"/>
      <c r="M104" s="123"/>
    </row>
    <row r="105" spans="2:13" ht="14.25">
      <c r="B105" s="123"/>
      <c r="C105" s="154"/>
      <c r="D105" s="123"/>
      <c r="E105" s="123"/>
      <c r="F105" s="123"/>
      <c r="G105" s="123"/>
      <c r="H105" s="123"/>
      <c r="I105" s="155"/>
      <c r="J105" s="156"/>
      <c r="K105" s="123"/>
      <c r="L105" s="123"/>
      <c r="M105" s="123"/>
    </row>
    <row r="106" spans="2:13" ht="14.25">
      <c r="B106" s="123"/>
      <c r="C106" s="154"/>
      <c r="D106" s="123"/>
      <c r="E106" s="123"/>
      <c r="F106" s="123"/>
      <c r="G106" s="123"/>
      <c r="H106" s="123"/>
      <c r="I106" s="155"/>
      <c r="J106" s="156"/>
      <c r="K106" s="123"/>
      <c r="L106" s="123"/>
      <c r="M106" s="123"/>
    </row>
    <row r="107" spans="2:13" ht="14.25">
      <c r="B107" s="123"/>
      <c r="C107" s="154"/>
      <c r="D107" s="123"/>
      <c r="E107" s="123"/>
      <c r="F107" s="123"/>
      <c r="G107" s="123"/>
      <c r="H107" s="123"/>
      <c r="I107" s="155"/>
      <c r="J107" s="156"/>
      <c r="K107" s="123"/>
      <c r="L107" s="123"/>
      <c r="M107" s="123"/>
    </row>
    <row r="108" spans="2:13" ht="14.25">
      <c r="B108" s="123"/>
      <c r="C108" s="154"/>
      <c r="D108" s="123"/>
      <c r="E108" s="123"/>
      <c r="F108" s="123"/>
      <c r="G108" s="123"/>
      <c r="H108" s="123"/>
      <c r="I108" s="155"/>
      <c r="J108" s="156"/>
      <c r="K108" s="123"/>
      <c r="L108" s="123"/>
      <c r="M108" s="123"/>
    </row>
    <row r="109" spans="2:13" ht="14.25">
      <c r="B109" s="123"/>
      <c r="C109" s="154"/>
      <c r="D109" s="123"/>
      <c r="E109" s="123"/>
      <c r="F109" s="123"/>
      <c r="G109" s="123"/>
      <c r="H109" s="123"/>
      <c r="I109" s="155"/>
      <c r="J109" s="156"/>
      <c r="K109" s="123"/>
      <c r="L109" s="123"/>
      <c r="M109" s="123"/>
    </row>
    <row r="110" spans="2:13" ht="14.25">
      <c r="B110" s="123"/>
      <c r="C110" s="154"/>
      <c r="D110" s="123"/>
      <c r="E110" s="123"/>
      <c r="F110" s="123"/>
      <c r="G110" s="123"/>
      <c r="H110" s="123"/>
      <c r="I110" s="155"/>
      <c r="J110" s="156"/>
      <c r="K110" s="123"/>
      <c r="L110" s="123"/>
      <c r="M110" s="123"/>
    </row>
    <row r="111" spans="2:13" ht="14.25">
      <c r="B111" s="123"/>
      <c r="C111" s="154"/>
      <c r="D111" s="123"/>
      <c r="E111" s="123"/>
      <c r="F111" s="123"/>
      <c r="G111" s="123"/>
      <c r="H111" s="123"/>
      <c r="I111" s="155"/>
      <c r="J111" s="156"/>
      <c r="K111" s="123"/>
      <c r="L111" s="123"/>
      <c r="M111" s="123"/>
    </row>
    <row r="112" spans="2:13" ht="14.25">
      <c r="B112" s="123"/>
      <c r="C112" s="154"/>
      <c r="D112" s="123"/>
      <c r="E112" s="123"/>
      <c r="F112" s="123"/>
      <c r="G112" s="123"/>
      <c r="H112" s="123"/>
      <c r="I112" s="155"/>
      <c r="J112" s="156"/>
      <c r="K112" s="123"/>
      <c r="L112" s="123"/>
      <c r="M112" s="123"/>
    </row>
    <row r="113" spans="2:13" ht="14.25">
      <c r="B113" s="123"/>
      <c r="C113" s="154"/>
      <c r="D113" s="123"/>
      <c r="E113" s="123"/>
      <c r="F113" s="123"/>
      <c r="G113" s="123"/>
      <c r="H113" s="123"/>
      <c r="I113" s="155"/>
      <c r="J113" s="156"/>
      <c r="K113" s="123"/>
      <c r="L113" s="123"/>
      <c r="M113" s="123"/>
    </row>
    <row r="114" spans="2:13" ht="14.25">
      <c r="B114" s="123"/>
      <c r="C114" s="154"/>
      <c r="D114" s="123"/>
      <c r="E114" s="123"/>
      <c r="F114" s="123"/>
      <c r="G114" s="123"/>
      <c r="H114" s="123"/>
      <c r="I114" s="155"/>
      <c r="J114" s="156"/>
      <c r="K114" s="123"/>
      <c r="L114" s="123"/>
      <c r="M114" s="123"/>
    </row>
    <row r="115" spans="2:13" ht="14.25">
      <c r="B115" s="123"/>
      <c r="C115" s="154"/>
      <c r="D115" s="123"/>
      <c r="E115" s="123"/>
      <c r="F115" s="123"/>
      <c r="G115" s="123"/>
      <c r="H115" s="123"/>
      <c r="I115" s="155"/>
      <c r="J115" s="156"/>
      <c r="K115" s="123"/>
      <c r="L115" s="123"/>
      <c r="M115" s="123"/>
    </row>
    <row r="116" spans="2:13" ht="14.25">
      <c r="B116" s="123"/>
      <c r="C116" s="154"/>
      <c r="D116" s="123"/>
      <c r="E116" s="123"/>
      <c r="F116" s="123"/>
      <c r="G116" s="123"/>
      <c r="H116" s="123"/>
      <c r="I116" s="155"/>
      <c r="J116" s="156"/>
      <c r="K116" s="123"/>
      <c r="L116" s="123"/>
      <c r="M116" s="123"/>
    </row>
    <row r="117" spans="2:13" ht="14.25">
      <c r="B117" s="123"/>
      <c r="C117" s="154"/>
      <c r="D117" s="123"/>
      <c r="E117" s="123"/>
      <c r="F117" s="123"/>
      <c r="G117" s="123"/>
      <c r="H117" s="123"/>
      <c r="I117" s="155"/>
      <c r="J117" s="156"/>
      <c r="K117" s="123"/>
      <c r="L117" s="123"/>
      <c r="M117" s="123"/>
    </row>
    <row r="118" spans="2:13" ht="14.25">
      <c r="B118" s="123"/>
      <c r="C118" s="154"/>
      <c r="D118" s="123"/>
      <c r="E118" s="123"/>
      <c r="F118" s="123"/>
      <c r="G118" s="123"/>
      <c r="H118" s="123"/>
      <c r="I118" s="155"/>
      <c r="J118" s="156"/>
      <c r="K118" s="123"/>
      <c r="L118" s="123"/>
      <c r="M118" s="123"/>
    </row>
  </sheetData>
  <mergeCells count="3">
    <mergeCell ref="F13:G13"/>
    <mergeCell ref="B89:J90"/>
    <mergeCell ref="C9:J9"/>
  </mergeCells>
  <printOptions/>
  <pageMargins left="1" right="0" top="0.3" bottom="0.25" header="0.2" footer="0.2"/>
  <pageSetup fitToHeight="1" fitToWidth="1" horizontalDpi="600" verticalDpi="600" orientation="portrait" paperSize="9" scale="61" r:id="rId2"/>
  <headerFooter alignWithMargins="0">
    <oddFooter>&amp;C8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U75"/>
  <sheetViews>
    <sheetView zoomScale="75" zoomScaleNormal="75" workbookViewId="0" topLeftCell="A27">
      <selection activeCell="I23" sqref="I23"/>
    </sheetView>
  </sheetViews>
  <sheetFormatPr defaultColWidth="9.140625" defaultRowHeight="12.75"/>
  <cols>
    <col min="1" max="1" width="1.57421875" style="126" customWidth="1"/>
    <col min="2" max="2" width="41.00390625" style="126" customWidth="1"/>
    <col min="3" max="3" width="13.57421875" style="142" customWidth="1"/>
    <col min="4" max="4" width="2.7109375" style="142" customWidth="1"/>
    <col min="5" max="5" width="12.7109375" style="142" customWidth="1"/>
    <col min="6" max="6" width="3.7109375" style="142" customWidth="1"/>
    <col min="7" max="7" width="13.57421875" style="142" bestFit="1" customWidth="1"/>
    <col min="8" max="8" width="3.7109375" style="142" customWidth="1"/>
    <col min="9" max="9" width="11.8515625" style="142" bestFit="1" customWidth="1"/>
    <col min="10" max="10" width="3.7109375" style="142" customWidth="1"/>
    <col min="11" max="11" width="14.7109375" style="142" customWidth="1"/>
    <col min="12" max="12" width="14.57421875" style="142" bestFit="1" customWidth="1"/>
    <col min="13" max="16384" width="9.140625" style="126" customWidth="1"/>
  </cols>
  <sheetData>
    <row r="1" spans="3:21" s="4" customFormat="1" ht="20.25">
      <c r="C1" s="110"/>
      <c r="D1" s="110"/>
      <c r="E1" s="111"/>
      <c r="F1" s="111"/>
      <c r="G1" s="112"/>
      <c r="H1" s="112"/>
      <c r="I1" s="111"/>
      <c r="J1" s="111"/>
      <c r="K1" s="113"/>
      <c r="L1" s="111"/>
      <c r="M1" s="55"/>
      <c r="N1" s="49"/>
      <c r="O1" s="49"/>
      <c r="P1" s="1"/>
      <c r="Q1" s="2"/>
      <c r="R1" s="2"/>
      <c r="S1" s="2"/>
      <c r="T1" s="2"/>
      <c r="U1" s="2"/>
    </row>
    <row r="2" spans="3:21" s="4" customFormat="1" ht="20.25">
      <c r="C2" s="110"/>
      <c r="D2" s="110"/>
      <c r="E2" s="111"/>
      <c r="F2" s="111"/>
      <c r="G2" s="112"/>
      <c r="H2" s="112"/>
      <c r="I2" s="111"/>
      <c r="J2" s="111"/>
      <c r="K2" s="113"/>
      <c r="L2" s="111"/>
      <c r="M2" s="55"/>
      <c r="N2" s="49"/>
      <c r="O2" s="49"/>
      <c r="P2" s="1"/>
      <c r="Q2" s="2"/>
      <c r="R2" s="2"/>
      <c r="S2" s="2"/>
      <c r="T2" s="2"/>
      <c r="U2" s="2"/>
    </row>
    <row r="3" spans="2:21" s="4" customFormat="1" ht="20.25">
      <c r="B3" s="9" t="s">
        <v>164</v>
      </c>
      <c r="C3" s="110"/>
      <c r="D3" s="110"/>
      <c r="E3" s="111"/>
      <c r="F3" s="111"/>
      <c r="G3" s="112"/>
      <c r="H3" s="112"/>
      <c r="I3" s="111"/>
      <c r="J3" s="111"/>
      <c r="K3" s="113"/>
      <c r="L3" s="111"/>
      <c r="M3" s="55"/>
      <c r="N3" s="49"/>
      <c r="O3" s="49"/>
      <c r="P3" s="1"/>
      <c r="Q3" s="2"/>
      <c r="R3" s="2"/>
      <c r="S3" s="2"/>
      <c r="T3" s="2"/>
      <c r="U3" s="2"/>
    </row>
    <row r="4" spans="2:21" s="4" customFormat="1" ht="20.25">
      <c r="B4" s="9"/>
      <c r="C4" s="110"/>
      <c r="D4" s="110"/>
      <c r="E4" s="111"/>
      <c r="F4" s="111"/>
      <c r="G4" s="112"/>
      <c r="H4" s="112"/>
      <c r="I4" s="14"/>
      <c r="J4" s="111"/>
      <c r="K4" s="113"/>
      <c r="L4" s="111"/>
      <c r="M4" s="55"/>
      <c r="N4" s="49"/>
      <c r="O4" s="49"/>
      <c r="P4" s="1"/>
      <c r="Q4" s="2"/>
      <c r="R4" s="2"/>
      <c r="S4" s="2"/>
      <c r="T4" s="2"/>
      <c r="U4" s="2"/>
    </row>
    <row r="5" spans="2:16" s="4" customFormat="1" ht="15">
      <c r="B5" s="57" t="s">
        <v>270</v>
      </c>
      <c r="C5" s="110"/>
      <c r="D5" s="110"/>
      <c r="E5" s="111"/>
      <c r="F5" s="111"/>
      <c r="G5" s="112"/>
      <c r="H5" s="112"/>
      <c r="I5" s="111"/>
      <c r="J5" s="111"/>
      <c r="K5" s="113"/>
      <c r="L5" s="111"/>
      <c r="M5" s="55"/>
      <c r="N5" s="49"/>
      <c r="O5" s="49"/>
      <c r="P5" s="3"/>
    </row>
    <row r="6" spans="2:16" s="4" customFormat="1" ht="12.75" customHeight="1">
      <c r="B6" s="59"/>
      <c r="C6" s="114"/>
      <c r="D6" s="114"/>
      <c r="E6" s="112"/>
      <c r="F6" s="115"/>
      <c r="G6" s="115"/>
      <c r="H6" s="112"/>
      <c r="I6" s="112"/>
      <c r="J6" s="112"/>
      <c r="K6" s="115"/>
      <c r="L6" s="112"/>
      <c r="M6" s="49"/>
      <c r="N6" s="49"/>
      <c r="O6" s="49"/>
      <c r="P6" s="3"/>
    </row>
    <row r="7" spans="2:16" s="4" customFormat="1" ht="15">
      <c r="B7" s="117" t="s">
        <v>185</v>
      </c>
      <c r="E7" s="112"/>
      <c r="F7" s="112"/>
      <c r="G7" s="112"/>
      <c r="H7" s="112"/>
      <c r="I7" s="112"/>
      <c r="J7" s="112"/>
      <c r="K7" s="115"/>
      <c r="L7" s="112"/>
      <c r="M7" s="49"/>
      <c r="N7" s="49"/>
      <c r="O7" s="49"/>
      <c r="P7" s="3"/>
    </row>
    <row r="8" spans="2:16" s="4" customFormat="1" ht="15">
      <c r="B8" s="118"/>
      <c r="C8" s="116"/>
      <c r="D8" s="116"/>
      <c r="E8" s="112"/>
      <c r="F8" s="112"/>
      <c r="G8" s="112"/>
      <c r="H8" s="112"/>
      <c r="I8" s="112"/>
      <c r="J8" s="112"/>
      <c r="K8" s="115"/>
      <c r="L8" s="112"/>
      <c r="M8" s="49"/>
      <c r="N8" s="49"/>
      <c r="O8" s="49"/>
      <c r="P8" s="3"/>
    </row>
    <row r="9" spans="2:16" s="4" customFormat="1" ht="15">
      <c r="B9" s="119"/>
      <c r="C9" s="116"/>
      <c r="D9" s="116"/>
      <c r="E9" s="112"/>
      <c r="F9" s="112"/>
      <c r="G9" s="112"/>
      <c r="H9" s="112"/>
      <c r="I9" s="112"/>
      <c r="J9" s="112"/>
      <c r="K9" s="115"/>
      <c r="L9" s="112"/>
      <c r="M9" s="49"/>
      <c r="N9" s="49"/>
      <c r="O9" s="49"/>
      <c r="P9" s="3"/>
    </row>
    <row r="10" spans="3:11" s="120" customFormat="1" ht="15" customHeight="1">
      <c r="C10" s="130" t="s">
        <v>187</v>
      </c>
      <c r="D10" s="130"/>
      <c r="E10" s="130" t="s">
        <v>50</v>
      </c>
      <c r="F10" s="130"/>
      <c r="G10" s="130" t="s">
        <v>187</v>
      </c>
      <c r="H10" s="130"/>
      <c r="I10" s="130" t="s">
        <v>186</v>
      </c>
      <c r="J10" s="130"/>
      <c r="K10" s="130"/>
    </row>
    <row r="11" spans="2:11" s="120" customFormat="1" ht="15">
      <c r="B11" s="122"/>
      <c r="C11" s="130" t="s">
        <v>50</v>
      </c>
      <c r="D11" s="130"/>
      <c r="E11" s="130" t="s">
        <v>148</v>
      </c>
      <c r="F11" s="130"/>
      <c r="G11" s="130" t="s">
        <v>51</v>
      </c>
      <c r="H11" s="130"/>
      <c r="I11" s="130" t="s">
        <v>220</v>
      </c>
      <c r="J11" s="130"/>
      <c r="K11" s="130" t="s">
        <v>29</v>
      </c>
    </row>
    <row r="12" spans="2:11" s="120" customFormat="1" ht="15" customHeight="1">
      <c r="B12" s="122"/>
      <c r="C12" s="130" t="s">
        <v>22</v>
      </c>
      <c r="D12" s="130"/>
      <c r="E12" s="130" t="s">
        <v>22</v>
      </c>
      <c r="F12" s="130"/>
      <c r="G12" s="130" t="s">
        <v>22</v>
      </c>
      <c r="H12" s="130"/>
      <c r="I12" s="130" t="s">
        <v>22</v>
      </c>
      <c r="J12" s="130"/>
      <c r="K12" s="130" t="s">
        <v>22</v>
      </c>
    </row>
    <row r="13" spans="2:12" ht="12.75" customHeight="1">
      <c r="B13" s="123"/>
      <c r="C13" s="124"/>
      <c r="D13" s="124"/>
      <c r="E13" s="121"/>
      <c r="F13" s="125"/>
      <c r="G13" s="124"/>
      <c r="H13" s="121"/>
      <c r="I13" s="124"/>
      <c r="J13" s="121"/>
      <c r="K13" s="124"/>
      <c r="L13" s="126"/>
    </row>
    <row r="14" spans="2:12" ht="12.75" customHeight="1">
      <c r="B14" s="123" t="s">
        <v>228</v>
      </c>
      <c r="C14" s="127" t="s">
        <v>229</v>
      </c>
      <c r="D14" s="128"/>
      <c r="E14" s="129">
        <v>0</v>
      </c>
      <c r="F14" s="130"/>
      <c r="G14" s="129">
        <v>0</v>
      </c>
      <c r="H14" s="127"/>
      <c r="I14" s="129">
        <v>-55</v>
      </c>
      <c r="J14" s="129"/>
      <c r="K14" s="129">
        <f>SUM(C14:J14)</f>
        <v>-55</v>
      </c>
      <c r="L14" s="126"/>
    </row>
    <row r="15" spans="2:12" ht="12.75" customHeight="1">
      <c r="B15" s="123"/>
      <c r="C15" s="131"/>
      <c r="D15" s="131"/>
      <c r="E15" s="129"/>
      <c r="F15" s="130"/>
      <c r="G15" s="132"/>
      <c r="H15" s="127"/>
      <c r="I15" s="132"/>
      <c r="J15" s="129"/>
      <c r="K15" s="132"/>
      <c r="L15" s="126"/>
    </row>
    <row r="16" spans="2:12" ht="12.75" customHeight="1">
      <c r="B16" s="123" t="s">
        <v>272</v>
      </c>
      <c r="C16" s="129">
        <v>87556</v>
      </c>
      <c r="D16" s="129"/>
      <c r="E16" s="129">
        <v>0</v>
      </c>
      <c r="F16" s="133"/>
      <c r="G16" s="129">
        <v>34768</v>
      </c>
      <c r="H16" s="133"/>
      <c r="I16" s="129">
        <v>0</v>
      </c>
      <c r="J16" s="129"/>
      <c r="K16" s="132">
        <f>SUM(C16:J16)</f>
        <v>122324</v>
      </c>
      <c r="L16" s="126"/>
    </row>
    <row r="17" spans="2:12" ht="12.75" customHeight="1">
      <c r="B17" s="123"/>
      <c r="C17" s="129"/>
      <c r="D17" s="129"/>
      <c r="E17" s="129"/>
      <c r="F17" s="133"/>
      <c r="G17" s="129"/>
      <c r="H17" s="133"/>
      <c r="I17" s="129"/>
      <c r="J17" s="129"/>
      <c r="K17" s="132"/>
      <c r="L17" s="126"/>
    </row>
    <row r="18" spans="2:12" ht="12.75" customHeight="1">
      <c r="B18" s="123" t="s">
        <v>236</v>
      </c>
      <c r="C18" s="129">
        <v>0</v>
      </c>
      <c r="D18" s="129"/>
      <c r="E18" s="129">
        <v>6036</v>
      </c>
      <c r="F18" s="133"/>
      <c r="G18" s="129">
        <v>0</v>
      </c>
      <c r="H18" s="133"/>
      <c r="I18" s="129">
        <v>0</v>
      </c>
      <c r="J18" s="129"/>
      <c r="K18" s="129">
        <f>SUM(C18:J18)</f>
        <v>6036</v>
      </c>
      <c r="L18" s="126"/>
    </row>
    <row r="19" spans="2:12" ht="12.75" customHeight="1">
      <c r="B19" s="123"/>
      <c r="C19" s="129"/>
      <c r="D19" s="129"/>
      <c r="E19" s="129"/>
      <c r="F19" s="133"/>
      <c r="G19" s="129"/>
      <c r="H19" s="133"/>
      <c r="I19" s="129"/>
      <c r="J19" s="129"/>
      <c r="K19" s="132"/>
      <c r="L19" s="126"/>
    </row>
    <row r="20" spans="2:12" ht="12.75" customHeight="1">
      <c r="B20" s="123" t="s">
        <v>115</v>
      </c>
      <c r="C20" s="129">
        <v>0</v>
      </c>
      <c r="D20" s="129"/>
      <c r="E20" s="129">
        <v>0</v>
      </c>
      <c r="F20" s="133"/>
      <c r="G20" s="129">
        <v>-3330</v>
      </c>
      <c r="H20" s="133"/>
      <c r="I20" s="129">
        <v>0</v>
      </c>
      <c r="J20" s="129"/>
      <c r="K20" s="129">
        <f>SUM(C20:J20)</f>
        <v>-3330</v>
      </c>
      <c r="L20" s="126"/>
    </row>
    <row r="21" spans="2:12" ht="12.75" customHeight="1">
      <c r="B21" s="123"/>
      <c r="C21" s="129"/>
      <c r="D21" s="129"/>
      <c r="E21" s="129"/>
      <c r="F21" s="133"/>
      <c r="G21" s="129"/>
      <c r="H21" s="133"/>
      <c r="I21" s="129"/>
      <c r="J21" s="129"/>
      <c r="K21" s="132"/>
      <c r="L21" s="126"/>
    </row>
    <row r="22" spans="2:12" ht="12.75" customHeight="1">
      <c r="B22" s="123" t="s">
        <v>116</v>
      </c>
      <c r="C22" s="134">
        <v>0</v>
      </c>
      <c r="D22" s="134"/>
      <c r="E22" s="293">
        <v>0</v>
      </c>
      <c r="F22" s="134"/>
      <c r="G22" s="134">
        <v>0</v>
      </c>
      <c r="H22" s="134"/>
      <c r="I22" s="134">
        <f>+'P&amp;L'!H42</f>
        <v>9243</v>
      </c>
      <c r="J22" s="293"/>
      <c r="K22" s="294">
        <f>SUM(C22:J22)</f>
        <v>9243</v>
      </c>
      <c r="L22" s="135"/>
    </row>
    <row r="23" spans="2:12" ht="12.75" customHeight="1">
      <c r="B23" s="123"/>
      <c r="C23" s="136"/>
      <c r="D23" s="136"/>
      <c r="E23" s="291"/>
      <c r="F23" s="136"/>
      <c r="G23" s="136"/>
      <c r="H23" s="136"/>
      <c r="I23" s="136"/>
      <c r="J23" s="291"/>
      <c r="K23" s="292"/>
      <c r="L23" s="135"/>
    </row>
    <row r="24" spans="2:12" ht="18" customHeight="1" thickBot="1">
      <c r="B24" s="138" t="s">
        <v>257</v>
      </c>
      <c r="C24" s="139">
        <f>SUM(C14:C23)</f>
        <v>87556</v>
      </c>
      <c r="D24" s="139"/>
      <c r="E24" s="139">
        <f>SUM(E14:E23)</f>
        <v>6036</v>
      </c>
      <c r="F24" s="139"/>
      <c r="G24" s="139">
        <f>SUM(G14:G23)</f>
        <v>31438</v>
      </c>
      <c r="H24" s="139"/>
      <c r="I24" s="139">
        <f>SUM(I14:I23)</f>
        <v>9188</v>
      </c>
      <c r="J24" s="139"/>
      <c r="K24" s="139">
        <f>SUM(K14:K23)</f>
        <v>134218</v>
      </c>
      <c r="L24" s="137"/>
    </row>
    <row r="25" spans="2:12" ht="12.75" customHeight="1">
      <c r="B25" s="123"/>
      <c r="C25" s="134"/>
      <c r="D25" s="134"/>
      <c r="E25" s="134"/>
      <c r="F25" s="134"/>
      <c r="G25" s="134"/>
      <c r="H25" s="134"/>
      <c r="I25" s="134"/>
      <c r="J25" s="134"/>
      <c r="K25" s="134"/>
      <c r="L25" s="137"/>
    </row>
    <row r="26" spans="2:12" ht="12.75" customHeight="1">
      <c r="B26" s="123"/>
      <c r="C26" s="140"/>
      <c r="D26" s="140"/>
      <c r="E26" s="140"/>
      <c r="F26" s="140"/>
      <c r="G26" s="140"/>
      <c r="H26" s="140"/>
      <c r="I26" s="140"/>
      <c r="J26" s="140"/>
      <c r="K26" s="140"/>
      <c r="L26" s="137"/>
    </row>
    <row r="27" spans="2:12" ht="12.75" customHeight="1">
      <c r="B27" s="123"/>
      <c r="C27" s="140"/>
      <c r="D27" s="140"/>
      <c r="E27" s="140"/>
      <c r="F27" s="140"/>
      <c r="G27" s="140"/>
      <c r="H27" s="140"/>
      <c r="I27" s="140"/>
      <c r="J27" s="140"/>
      <c r="K27" s="140"/>
      <c r="L27" s="137"/>
    </row>
    <row r="28" spans="2:12" ht="12.75" customHeight="1">
      <c r="B28" s="123" t="s">
        <v>157</v>
      </c>
      <c r="C28" s="140"/>
      <c r="D28" s="140"/>
      <c r="E28" s="140"/>
      <c r="F28" s="140"/>
      <c r="G28" s="140"/>
      <c r="H28" s="140"/>
      <c r="I28" s="140"/>
      <c r="J28" s="140"/>
      <c r="K28" s="140"/>
      <c r="L28" s="137"/>
    </row>
    <row r="29" spans="2:12" ht="12.75" customHeight="1">
      <c r="B29" s="123" t="s">
        <v>243</v>
      </c>
      <c r="C29" s="127">
        <v>87556</v>
      </c>
      <c r="D29" s="128"/>
      <c r="E29" s="129">
        <v>6036</v>
      </c>
      <c r="F29" s="130"/>
      <c r="G29" s="129">
        <v>31438</v>
      </c>
      <c r="H29" s="127"/>
      <c r="I29" s="129">
        <v>10433</v>
      </c>
      <c r="J29" s="129"/>
      <c r="K29" s="129">
        <f>SUM(C29:J29)</f>
        <v>135463</v>
      </c>
      <c r="L29" s="126"/>
    </row>
    <row r="30" spans="3:12" ht="12.75" customHeight="1">
      <c r="C30" s="127"/>
      <c r="D30" s="128"/>
      <c r="E30" s="129"/>
      <c r="F30" s="130"/>
      <c r="G30" s="129"/>
      <c r="H30" s="127"/>
      <c r="I30" s="129"/>
      <c r="J30" s="129"/>
      <c r="K30" s="129"/>
      <c r="L30" s="126"/>
    </row>
    <row r="31" spans="2:12" ht="12.75" customHeight="1">
      <c r="B31" s="123" t="s">
        <v>244</v>
      </c>
      <c r="C31" s="291">
        <v>0</v>
      </c>
      <c r="D31" s="302"/>
      <c r="E31" s="291">
        <v>0</v>
      </c>
      <c r="F31" s="303"/>
      <c r="G31" s="291">
        <v>0</v>
      </c>
      <c r="H31" s="301"/>
      <c r="I31" s="291">
        <v>-1245</v>
      </c>
      <c r="J31" s="291"/>
      <c r="K31" s="291">
        <f>SUM(C31:I31)</f>
        <v>-1245</v>
      </c>
      <c r="L31" s="126"/>
    </row>
    <row r="32" spans="2:12" ht="12.75" customHeight="1">
      <c r="B32" s="123"/>
      <c r="C32" s="293"/>
      <c r="D32" s="304"/>
      <c r="E32" s="293"/>
      <c r="F32" s="305"/>
      <c r="G32" s="293"/>
      <c r="H32" s="306"/>
      <c r="I32" s="293"/>
      <c r="J32" s="293"/>
      <c r="K32" s="293"/>
      <c r="L32" s="126"/>
    </row>
    <row r="33" spans="2:12" ht="12.75" customHeight="1">
      <c r="B33" s="123" t="s">
        <v>245</v>
      </c>
      <c r="C33" s="127">
        <f>SUM(C29:C31)</f>
        <v>87556</v>
      </c>
      <c r="D33" s="128"/>
      <c r="E33" s="127">
        <f>SUM(E29:E31)</f>
        <v>6036</v>
      </c>
      <c r="F33" s="130"/>
      <c r="G33" s="127">
        <f>SUM(G29:G31)</f>
        <v>31438</v>
      </c>
      <c r="H33" s="127"/>
      <c r="I33" s="127">
        <f>SUM(I29:I31)</f>
        <v>9188</v>
      </c>
      <c r="J33" s="129"/>
      <c r="K33" s="127">
        <f>SUM(K29:K31)</f>
        <v>134218</v>
      </c>
      <c r="L33" s="126"/>
    </row>
    <row r="34" spans="2:12" ht="12.75" customHeight="1">
      <c r="B34" s="123"/>
      <c r="C34" s="131"/>
      <c r="D34" s="131"/>
      <c r="E34" s="129"/>
      <c r="F34" s="130"/>
      <c r="G34" s="132"/>
      <c r="H34" s="127"/>
      <c r="I34" s="132"/>
      <c r="J34" s="129"/>
      <c r="K34" s="132"/>
      <c r="L34" s="126"/>
    </row>
    <row r="35" spans="2:12" ht="12.75" customHeight="1">
      <c r="B35" s="123" t="s">
        <v>158</v>
      </c>
      <c r="C35" s="127">
        <v>27979</v>
      </c>
      <c r="D35" s="129"/>
      <c r="E35" s="129">
        <v>0</v>
      </c>
      <c r="F35" s="133"/>
      <c r="G35" s="129">
        <v>16787</v>
      </c>
      <c r="H35" s="133"/>
      <c r="I35" s="129">
        <v>0</v>
      </c>
      <c r="J35" s="129"/>
      <c r="K35" s="129">
        <f>SUM(C35:J35)</f>
        <v>44766</v>
      </c>
      <c r="L35" s="126"/>
    </row>
    <row r="36" spans="2:12" ht="12.75" customHeight="1">
      <c r="B36" s="123"/>
      <c r="C36" s="129"/>
      <c r="D36" s="129"/>
      <c r="E36" s="129"/>
      <c r="F36" s="133"/>
      <c r="G36" s="129"/>
      <c r="H36" s="133"/>
      <c r="I36" s="129"/>
      <c r="J36" s="129"/>
      <c r="K36" s="129"/>
      <c r="L36" s="126"/>
    </row>
    <row r="37" spans="2:12" ht="12.75" customHeight="1">
      <c r="B37" s="123" t="s">
        <v>236</v>
      </c>
      <c r="C37" s="129">
        <v>0</v>
      </c>
      <c r="D37" s="129"/>
      <c r="E37" s="129">
        <v>-5829</v>
      </c>
      <c r="F37" s="133"/>
      <c r="G37" s="129">
        <v>0</v>
      </c>
      <c r="H37" s="133"/>
      <c r="I37" s="129">
        <v>0</v>
      </c>
      <c r="J37" s="129"/>
      <c r="K37" s="129">
        <f>SUM(C37:J37)</f>
        <v>-5829</v>
      </c>
      <c r="L37" s="126"/>
    </row>
    <row r="38" spans="2:12" ht="12.75" customHeight="1">
      <c r="B38" s="123"/>
      <c r="C38" s="129"/>
      <c r="D38" s="129"/>
      <c r="E38" s="129"/>
      <c r="F38" s="133"/>
      <c r="G38" s="129"/>
      <c r="H38" s="133"/>
      <c r="I38" s="129"/>
      <c r="J38" s="129"/>
      <c r="K38" s="129"/>
      <c r="L38" s="126"/>
    </row>
    <row r="39" spans="2:12" ht="12.75" customHeight="1">
      <c r="B39" s="123" t="s">
        <v>116</v>
      </c>
      <c r="C39" s="134">
        <v>0</v>
      </c>
      <c r="D39" s="134"/>
      <c r="E39" s="129">
        <v>0</v>
      </c>
      <c r="F39" s="134"/>
      <c r="G39" s="134">
        <v>0</v>
      </c>
      <c r="H39" s="134"/>
      <c r="I39" s="134">
        <f>'P&amp;L'!F42</f>
        <v>15877</v>
      </c>
      <c r="J39" s="129"/>
      <c r="K39" s="129">
        <f>SUM(C39:J39)</f>
        <v>15877</v>
      </c>
      <c r="L39" s="135"/>
    </row>
    <row r="40" spans="2:12" ht="12.75" customHeight="1">
      <c r="B40" s="123"/>
      <c r="C40" s="134"/>
      <c r="D40" s="134"/>
      <c r="E40" s="129"/>
      <c r="F40" s="134"/>
      <c r="G40" s="134"/>
      <c r="H40" s="134"/>
      <c r="I40" s="134"/>
      <c r="J40" s="129"/>
      <c r="K40" s="132"/>
      <c r="L40" s="135"/>
    </row>
    <row r="41" spans="2:12" ht="12.75" customHeight="1">
      <c r="B41" s="123" t="s">
        <v>234</v>
      </c>
      <c r="C41" s="134">
        <v>0</v>
      </c>
      <c r="D41" s="134"/>
      <c r="E41" s="129">
        <v>0</v>
      </c>
      <c r="F41" s="134"/>
      <c r="G41" s="134">
        <v>0</v>
      </c>
      <c r="H41" s="134"/>
      <c r="I41" s="134">
        <v>-4138</v>
      </c>
      <c r="J41" s="129"/>
      <c r="K41" s="129">
        <f>SUM(C41:J41)</f>
        <v>-4138</v>
      </c>
      <c r="L41" s="135"/>
    </row>
    <row r="42" spans="2:12" ht="12.75" customHeight="1">
      <c r="B42" s="123"/>
      <c r="C42" s="136"/>
      <c r="D42" s="136"/>
      <c r="E42" s="136"/>
      <c r="F42" s="136"/>
      <c r="G42" s="136"/>
      <c r="H42" s="136"/>
      <c r="I42" s="136"/>
      <c r="J42" s="136"/>
      <c r="K42" s="136"/>
      <c r="L42" s="137"/>
    </row>
    <row r="43" spans="2:12" ht="18" customHeight="1" thickBot="1">
      <c r="B43" s="138" t="s">
        <v>258</v>
      </c>
      <c r="C43" s="139">
        <f>SUM(C33:C41)</f>
        <v>115535</v>
      </c>
      <c r="D43" s="139"/>
      <c r="E43" s="139">
        <f>SUM(E33:E41)</f>
        <v>207</v>
      </c>
      <c r="F43" s="139"/>
      <c r="G43" s="139">
        <f>SUM(G33:G41)</f>
        <v>48225</v>
      </c>
      <c r="H43" s="139"/>
      <c r="I43" s="139">
        <f>SUM(I33:I41)</f>
        <v>20927</v>
      </c>
      <c r="J43" s="139"/>
      <c r="K43" s="139">
        <f>SUM(K33:K41)</f>
        <v>184894</v>
      </c>
      <c r="L43" s="137"/>
    </row>
    <row r="44" spans="2:12" ht="12.75" customHeight="1">
      <c r="B44" s="123"/>
      <c r="C44" s="134"/>
      <c r="D44" s="134"/>
      <c r="E44" s="134"/>
      <c r="F44" s="134"/>
      <c r="G44" s="134"/>
      <c r="H44" s="134"/>
      <c r="I44" s="134"/>
      <c r="J44" s="134"/>
      <c r="K44" s="134"/>
      <c r="L44" s="137"/>
    </row>
    <row r="45" spans="2:12" ht="12.75" customHeight="1">
      <c r="B45" s="290" t="s">
        <v>230</v>
      </c>
      <c r="C45" s="134"/>
      <c r="D45" s="134"/>
      <c r="E45" s="134"/>
      <c r="F45" s="134"/>
      <c r="G45" s="134"/>
      <c r="H45" s="134"/>
      <c r="I45" s="134"/>
      <c r="J45" s="134"/>
      <c r="K45" s="134"/>
      <c r="L45" s="137"/>
    </row>
    <row r="46" spans="2:12" ht="12.75" customHeight="1">
      <c r="B46" s="15"/>
      <c r="C46" s="134"/>
      <c r="D46" s="134"/>
      <c r="E46" s="134"/>
      <c r="F46" s="134"/>
      <c r="G46" s="134"/>
      <c r="H46" s="134"/>
      <c r="I46" s="134"/>
      <c r="J46" s="134"/>
      <c r="K46" s="134"/>
      <c r="L46" s="137"/>
    </row>
    <row r="47" spans="2:12" ht="12.75" customHeight="1">
      <c r="B47" s="15"/>
      <c r="C47" s="134"/>
      <c r="D47" s="134"/>
      <c r="E47" s="134"/>
      <c r="F47" s="134"/>
      <c r="G47" s="134"/>
      <c r="H47" s="134"/>
      <c r="I47" s="134"/>
      <c r="J47" s="134"/>
      <c r="K47" s="134"/>
      <c r="L47" s="137"/>
    </row>
    <row r="48" spans="2:12" ht="12.75" customHeight="1">
      <c r="B48" s="123"/>
      <c r="C48" s="140"/>
      <c r="D48" s="140"/>
      <c r="E48" s="140"/>
      <c r="F48" s="140"/>
      <c r="G48" s="140"/>
      <c r="H48" s="140"/>
      <c r="I48" s="140"/>
      <c r="J48" s="140"/>
      <c r="K48" s="140"/>
      <c r="L48" s="137"/>
    </row>
    <row r="49" spans="2:12" ht="13.5" customHeight="1">
      <c r="B49" s="312" t="s">
        <v>216</v>
      </c>
      <c r="C49" s="316"/>
      <c r="D49" s="316"/>
      <c r="E49" s="316"/>
      <c r="F49" s="316"/>
      <c r="G49" s="316"/>
      <c r="H49" s="316"/>
      <c r="I49" s="316"/>
      <c r="J49" s="316"/>
      <c r="K49" s="316"/>
      <c r="L49" s="137"/>
    </row>
    <row r="50" spans="2:12" ht="13.5" customHeight="1">
      <c r="B50" s="316"/>
      <c r="C50" s="316"/>
      <c r="D50" s="316"/>
      <c r="E50" s="316"/>
      <c r="F50" s="316"/>
      <c r="G50" s="316"/>
      <c r="H50" s="316"/>
      <c r="I50" s="316"/>
      <c r="J50" s="316"/>
      <c r="K50" s="316"/>
      <c r="L50" s="126"/>
    </row>
    <row r="51" spans="2:12" ht="14.25">
      <c r="B51" s="141"/>
      <c r="C51" s="123"/>
      <c r="D51" s="123"/>
      <c r="E51" s="123"/>
      <c r="F51" s="123"/>
      <c r="G51" s="123"/>
      <c r="H51" s="123"/>
      <c r="I51" s="123"/>
      <c r="J51" s="123"/>
      <c r="K51" s="123"/>
      <c r="L51" s="126"/>
    </row>
    <row r="52" spans="2:12" ht="14.25">
      <c r="B52" s="141"/>
      <c r="C52" s="123"/>
      <c r="D52" s="123"/>
      <c r="E52" s="123"/>
      <c r="F52" s="123"/>
      <c r="G52" s="123"/>
      <c r="H52" s="123"/>
      <c r="I52" s="123"/>
      <c r="J52" s="123"/>
      <c r="K52" s="123"/>
      <c r="L52" s="126"/>
    </row>
    <row r="53" spans="2:12" ht="14.25">
      <c r="B53" s="141"/>
      <c r="C53" s="123"/>
      <c r="D53" s="123"/>
      <c r="E53" s="123"/>
      <c r="F53" s="123"/>
      <c r="G53" s="123"/>
      <c r="H53" s="123"/>
      <c r="I53" s="123"/>
      <c r="J53" s="123"/>
      <c r="K53" s="123"/>
      <c r="L53" s="126"/>
    </row>
    <row r="54" spans="2:12" ht="9.75" customHeight="1">
      <c r="B54" s="141"/>
      <c r="C54" s="123"/>
      <c r="D54" s="123"/>
      <c r="E54" s="123"/>
      <c r="F54" s="123"/>
      <c r="G54" s="123"/>
      <c r="H54" s="123"/>
      <c r="I54" s="123"/>
      <c r="J54" s="123"/>
      <c r="K54" s="123"/>
      <c r="L54" s="126"/>
    </row>
    <row r="55" spans="2:12" ht="14.25">
      <c r="B55" s="141"/>
      <c r="C55" s="123"/>
      <c r="D55" s="123"/>
      <c r="E55" s="123"/>
      <c r="F55" s="123"/>
      <c r="G55" s="123"/>
      <c r="H55" s="123"/>
      <c r="I55" s="123"/>
      <c r="J55" s="123"/>
      <c r="K55" s="123"/>
      <c r="L55" s="126"/>
    </row>
    <row r="56" spans="2:12" ht="9.75" customHeight="1">
      <c r="B56" s="141"/>
      <c r="C56" s="123"/>
      <c r="D56" s="123"/>
      <c r="E56" s="123"/>
      <c r="F56" s="123"/>
      <c r="G56" s="123"/>
      <c r="H56" s="123"/>
      <c r="I56" s="123"/>
      <c r="J56" s="123"/>
      <c r="K56" s="123"/>
      <c r="L56" s="126"/>
    </row>
    <row r="57" spans="2:12" ht="14.25">
      <c r="B57" s="141"/>
      <c r="C57" s="123"/>
      <c r="D57" s="123"/>
      <c r="E57" s="123"/>
      <c r="F57" s="123"/>
      <c r="G57" s="123"/>
      <c r="H57" s="123"/>
      <c r="I57" s="123"/>
      <c r="J57" s="123"/>
      <c r="K57" s="123"/>
      <c r="L57" s="126"/>
    </row>
    <row r="58" spans="2:12" ht="9.75" customHeight="1">
      <c r="B58" s="141"/>
      <c r="C58" s="123"/>
      <c r="D58" s="123"/>
      <c r="E58" s="123"/>
      <c r="F58" s="123"/>
      <c r="G58" s="123"/>
      <c r="H58" s="123"/>
      <c r="I58" s="123"/>
      <c r="J58" s="123"/>
      <c r="K58" s="123"/>
      <c r="L58" s="126"/>
    </row>
    <row r="59" spans="2:12" ht="14.25">
      <c r="B59" s="141"/>
      <c r="C59" s="123"/>
      <c r="D59" s="123"/>
      <c r="E59" s="123"/>
      <c r="F59" s="123"/>
      <c r="G59" s="123"/>
      <c r="H59" s="123"/>
      <c r="I59" s="123"/>
      <c r="J59" s="123"/>
      <c r="K59" s="123"/>
      <c r="L59" s="126"/>
    </row>
    <row r="60" spans="2:12" ht="9.75" customHeight="1">
      <c r="B60" s="141"/>
      <c r="C60" s="123"/>
      <c r="D60" s="123"/>
      <c r="E60" s="123"/>
      <c r="F60" s="123"/>
      <c r="G60" s="123"/>
      <c r="H60" s="123"/>
      <c r="I60" s="123"/>
      <c r="J60" s="123"/>
      <c r="K60" s="123"/>
      <c r="L60" s="126"/>
    </row>
    <row r="61" spans="2:12" ht="14.25">
      <c r="B61" s="141"/>
      <c r="C61" s="123"/>
      <c r="D61" s="123"/>
      <c r="E61" s="123"/>
      <c r="F61" s="123"/>
      <c r="G61" s="123"/>
      <c r="H61" s="123"/>
      <c r="I61" s="123"/>
      <c r="J61" s="123"/>
      <c r="K61" s="123"/>
      <c r="L61" s="126"/>
    </row>
    <row r="62" spans="2:12" ht="9.75" customHeight="1">
      <c r="B62" s="141"/>
      <c r="C62" s="123"/>
      <c r="D62" s="123"/>
      <c r="E62" s="123"/>
      <c r="F62" s="123"/>
      <c r="G62" s="123"/>
      <c r="H62" s="123"/>
      <c r="I62" s="123"/>
      <c r="J62" s="123"/>
      <c r="K62" s="123"/>
      <c r="L62" s="126"/>
    </row>
    <row r="63" spans="2:12" ht="14.25">
      <c r="B63" s="141"/>
      <c r="C63" s="123"/>
      <c r="D63" s="123"/>
      <c r="E63" s="123"/>
      <c r="F63" s="123"/>
      <c r="G63" s="123"/>
      <c r="H63" s="123"/>
      <c r="I63" s="123"/>
      <c r="J63" s="123"/>
      <c r="K63" s="123"/>
      <c r="L63" s="126"/>
    </row>
    <row r="64" spans="2:12" ht="9.75" customHeight="1">
      <c r="B64" s="141"/>
      <c r="C64" s="123"/>
      <c r="D64" s="123"/>
      <c r="E64" s="123"/>
      <c r="F64" s="123"/>
      <c r="G64" s="123"/>
      <c r="H64" s="123"/>
      <c r="I64" s="123"/>
      <c r="J64" s="123"/>
      <c r="K64" s="123"/>
      <c r="L64" s="126"/>
    </row>
    <row r="65" spans="2:12" ht="14.25">
      <c r="B65" s="141"/>
      <c r="C65" s="123"/>
      <c r="D65" s="123"/>
      <c r="E65" s="123"/>
      <c r="F65" s="123"/>
      <c r="G65" s="123"/>
      <c r="H65" s="123"/>
      <c r="I65" s="123"/>
      <c r="J65" s="123"/>
      <c r="K65" s="123"/>
      <c r="L65" s="126"/>
    </row>
    <row r="66" spans="2:12" ht="9.75" customHeight="1">
      <c r="B66" s="141"/>
      <c r="C66" s="123"/>
      <c r="D66" s="123"/>
      <c r="E66" s="123"/>
      <c r="F66" s="123"/>
      <c r="G66" s="123"/>
      <c r="H66" s="123"/>
      <c r="I66" s="123"/>
      <c r="J66" s="123"/>
      <c r="K66" s="123"/>
      <c r="L66" s="126"/>
    </row>
    <row r="67" spans="2:12" ht="14.25">
      <c r="B67" s="141"/>
      <c r="C67" s="123"/>
      <c r="D67" s="123"/>
      <c r="E67" s="123"/>
      <c r="F67" s="123"/>
      <c r="G67" s="123"/>
      <c r="H67" s="123"/>
      <c r="I67" s="123"/>
      <c r="J67" s="123"/>
      <c r="K67" s="123"/>
      <c r="L67" s="126"/>
    </row>
    <row r="68" spans="2:12" ht="9.75" customHeight="1">
      <c r="B68" s="141"/>
      <c r="C68" s="123"/>
      <c r="D68" s="123"/>
      <c r="E68" s="123"/>
      <c r="F68" s="123"/>
      <c r="G68" s="123"/>
      <c r="H68" s="123"/>
      <c r="I68" s="123"/>
      <c r="J68" s="123"/>
      <c r="K68" s="123"/>
      <c r="L68" s="126"/>
    </row>
    <row r="69" spans="2:12" ht="14.25">
      <c r="B69" s="141"/>
      <c r="C69" s="123"/>
      <c r="D69" s="123"/>
      <c r="E69" s="123"/>
      <c r="F69" s="123"/>
      <c r="G69" s="123"/>
      <c r="H69" s="123"/>
      <c r="I69" s="123"/>
      <c r="J69" s="123"/>
      <c r="K69" s="123"/>
      <c r="L69" s="126"/>
    </row>
    <row r="70" spans="2:12" ht="14.25">
      <c r="B70" s="141"/>
      <c r="C70" s="123"/>
      <c r="D70" s="123"/>
      <c r="E70" s="123"/>
      <c r="F70" s="123"/>
      <c r="G70" s="123"/>
      <c r="H70" s="123"/>
      <c r="I70" s="123"/>
      <c r="J70" s="123"/>
      <c r="K70" s="123"/>
      <c r="L70" s="126"/>
    </row>
    <row r="71" spans="2:11" ht="14.25">
      <c r="B71" s="123"/>
      <c r="C71" s="141"/>
      <c r="D71" s="141"/>
      <c r="E71" s="141"/>
      <c r="F71" s="141"/>
      <c r="G71" s="141"/>
      <c r="H71" s="141"/>
      <c r="I71" s="141"/>
      <c r="J71" s="141"/>
      <c r="K71" s="141"/>
    </row>
    <row r="72" spans="2:11" ht="14.25">
      <c r="B72" s="123"/>
      <c r="C72" s="141"/>
      <c r="D72" s="141"/>
      <c r="E72" s="141"/>
      <c r="F72" s="141"/>
      <c r="G72" s="141"/>
      <c r="H72" s="141"/>
      <c r="I72" s="141"/>
      <c r="J72" s="141"/>
      <c r="K72" s="141"/>
    </row>
    <row r="73" spans="2:11" ht="14.25">
      <c r="B73" s="123"/>
      <c r="C73" s="141"/>
      <c r="D73" s="141"/>
      <c r="E73" s="141"/>
      <c r="F73" s="141"/>
      <c r="G73" s="141"/>
      <c r="H73" s="141"/>
      <c r="I73" s="141"/>
      <c r="J73" s="141"/>
      <c r="K73" s="141"/>
    </row>
    <row r="74" spans="2:11" ht="14.25">
      <c r="B74" s="123"/>
      <c r="C74" s="141"/>
      <c r="D74" s="141"/>
      <c r="E74" s="141"/>
      <c r="F74" s="141"/>
      <c r="G74" s="141"/>
      <c r="H74" s="141"/>
      <c r="I74" s="141"/>
      <c r="J74" s="141"/>
      <c r="K74" s="141"/>
    </row>
    <row r="75" spans="2:11" ht="14.25">
      <c r="B75" s="123"/>
      <c r="C75" s="141"/>
      <c r="D75" s="141"/>
      <c r="E75" s="141"/>
      <c r="F75" s="141"/>
      <c r="G75" s="141"/>
      <c r="H75" s="141"/>
      <c r="I75" s="141"/>
      <c r="J75" s="141"/>
      <c r="K75" s="141"/>
    </row>
  </sheetData>
  <mergeCells count="1">
    <mergeCell ref="B49:K50"/>
  </mergeCells>
  <printOptions/>
  <pageMargins left="1" right="0" top="0.8" bottom="0.72" header="0.49" footer="0.41"/>
  <pageSetup fitToHeight="1" fitToWidth="1" horizontalDpi="600" verticalDpi="600" orientation="portrait" paperSize="9" scale="75" r:id="rId2"/>
  <headerFooter alignWithMargins="0">
    <oddFooter>&amp;C9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 </cp:lastModifiedBy>
  <cp:lastPrinted>2005-09-30T10:03:28Z</cp:lastPrinted>
  <dcterms:created xsi:type="dcterms:W3CDTF">2003-10-30T07:33:29Z</dcterms:created>
  <dcterms:modified xsi:type="dcterms:W3CDTF">2005-09-30T10:04:02Z</dcterms:modified>
  <cp:category/>
  <cp:version/>
  <cp:contentType/>
  <cp:contentStatus/>
</cp:coreProperties>
</file>